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hvanderwoude\Dropbox\Uitwissel rekentool\"/>
    </mc:Choice>
  </mc:AlternateContent>
  <xr:revisionPtr revIDLastSave="0" documentId="13_ncr:1_{9451E680-22CB-44BC-B85A-B77E042AE40B}" xr6:coauthVersionLast="45" xr6:coauthVersionMax="45" xr10:uidLastSave="{00000000-0000-0000-0000-000000000000}"/>
  <workbookProtection workbookAlgorithmName="SHA-512" workbookHashValue="bxOayCaws37sIa8cq2qpHI61Vz3VsSjgbXkMhq7z+IqbF/IJVo4h1Jpe3qB3p8o38bALmMXytyYjtKvNRiul8Q==" workbookSaltValue="QuZKyJExcvdrM+VYDjPC+w==" workbookSpinCount="100000" lockStructure="1"/>
  <bookViews>
    <workbookView xWindow="-110" yWindow="-110" windowWidth="19420" windowHeight="10420" tabRatio="779" xr2:uid="{00000000-000D-0000-FFFF-FFFF00000000}"/>
  </bookViews>
  <sheets>
    <sheet name="Toelichting" sheetId="1" r:id="rId1"/>
    <sheet name="Eindresultaten" sheetId="2" r:id="rId2"/>
    <sheet name="Tussenresultaten" sheetId="7" r:id="rId3"/>
    <sheet name="Tussenresultaten (excl. taalv.)" sheetId="8" r:id="rId4"/>
    <sheet name="Schooladviezen" sheetId="10" r:id="rId5"/>
    <sheet name="Preadviezen" sheetId="11" r:id="rId6"/>
    <sheet name="Verbergen" sheetId="3" state="hidden" r:id="rId7"/>
  </sheets>
  <definedNames>
    <definedName name="waarden" localSheetId="5">#REF!</definedName>
    <definedName name="waarden" localSheetId="4">#REF!</definedName>
    <definedName name="waarden" localSheetId="2">#REF!</definedName>
    <definedName name="waarden" localSheetId="3">#REF!</definedName>
    <definedName name="waard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1" l="1"/>
  <c r="H22" i="11"/>
  <c r="H21" i="11"/>
  <c r="H20" i="11"/>
  <c r="H25" i="11"/>
  <c r="E26" i="11"/>
  <c r="E25" i="11"/>
  <c r="E13" i="11"/>
  <c r="E14" i="11"/>
  <c r="H7" i="11"/>
  <c r="H8" i="11"/>
  <c r="H9" i="11"/>
  <c r="H11" i="11"/>
  <c r="H12" i="11"/>
  <c r="C28" i="11" l="1"/>
  <c r="E16" i="2" l="1"/>
  <c r="C41" i="11"/>
  <c r="E27" i="11"/>
  <c r="C15" i="11"/>
  <c r="C15" i="10"/>
  <c r="I35" i="10"/>
  <c r="I34" i="10"/>
  <c r="I33" i="10"/>
  <c r="I22" i="10"/>
  <c r="I21" i="10"/>
  <c r="I20" i="10"/>
  <c r="B31" i="10"/>
  <c r="C41" i="10"/>
  <c r="B18" i="10"/>
  <c r="C28" i="10"/>
  <c r="H34" i="11" l="1"/>
  <c r="H33" i="11"/>
  <c r="H35" i="11"/>
  <c r="E39" i="11"/>
  <c r="E37" i="11"/>
  <c r="H38" i="11"/>
  <c r="H37" i="11"/>
  <c r="E12" i="10"/>
  <c r="E11" i="10"/>
  <c r="E25" i="10"/>
  <c r="E24" i="10"/>
  <c r="E37" i="10"/>
  <c r="E38" i="10"/>
  <c r="E15" i="10"/>
  <c r="H9" i="10"/>
  <c r="H8" i="10"/>
  <c r="H7" i="10"/>
  <c r="E26" i="10"/>
  <c r="H21" i="10"/>
  <c r="J21" i="10" s="1"/>
  <c r="H20" i="10"/>
  <c r="J20" i="10" s="1"/>
  <c r="H22" i="10"/>
  <c r="J22" i="10" s="1"/>
  <c r="E39" i="10"/>
  <c r="H35" i="10"/>
  <c r="J35" i="10" s="1"/>
  <c r="H33" i="10"/>
  <c r="J33" i="10" s="1"/>
  <c r="H34" i="10"/>
  <c r="E40" i="11"/>
  <c r="E24" i="11"/>
  <c r="E22" i="11"/>
  <c r="E23" i="11"/>
  <c r="E9" i="11"/>
  <c r="E19" i="11"/>
  <c r="E20" i="11"/>
  <c r="E41" i="10"/>
  <c r="E28" i="10"/>
  <c r="E35" i="11"/>
  <c r="E36" i="11"/>
  <c r="E32" i="11"/>
  <c r="E34" i="11"/>
  <c r="E33" i="11"/>
  <c r="E38" i="11"/>
  <c r="E21" i="11"/>
  <c r="E11" i="11"/>
  <c r="E8" i="11"/>
  <c r="E6" i="11"/>
  <c r="E7" i="11"/>
  <c r="E10" i="11"/>
  <c r="E12" i="11"/>
  <c r="E27" i="10"/>
  <c r="J34" i="10"/>
  <c r="E35" i="10"/>
  <c r="E40" i="10"/>
  <c r="E33" i="10"/>
  <c r="E36" i="10"/>
  <c r="E32" i="10"/>
  <c r="E34" i="10"/>
  <c r="E22" i="10"/>
  <c r="E19" i="10"/>
  <c r="E20" i="10"/>
  <c r="E23" i="10"/>
  <c r="E21" i="10"/>
  <c r="I9" i="10"/>
  <c r="I8" i="10"/>
  <c r="I7" i="10"/>
  <c r="B5" i="10"/>
  <c r="J9" i="10" l="1"/>
  <c r="J8" i="10"/>
  <c r="E9" i="10"/>
  <c r="E7" i="10"/>
  <c r="J7" i="10"/>
  <c r="E6" i="10"/>
  <c r="E10" i="10"/>
  <c r="E13" i="10"/>
  <c r="E14" i="10"/>
  <c r="E8" i="10"/>
  <c r="N42" i="7" l="1"/>
  <c r="N41" i="7"/>
  <c r="J42" i="7"/>
  <c r="J41" i="7"/>
  <c r="J43" i="7"/>
  <c r="N7" i="7"/>
  <c r="N6" i="7"/>
  <c r="J7" i="7"/>
  <c r="J6" i="7"/>
  <c r="J8" i="7"/>
  <c r="J7" i="8" l="1"/>
  <c r="N21" i="8" l="1"/>
  <c r="N20" i="8"/>
  <c r="J23" i="8"/>
  <c r="I38" i="11" s="1"/>
  <c r="J38" i="11" s="1"/>
  <c r="J22" i="8"/>
  <c r="J21" i="8"/>
  <c r="I37" i="11" s="1"/>
  <c r="J37" i="11" s="1"/>
  <c r="J20" i="8"/>
  <c r="N14" i="8"/>
  <c r="N13" i="8"/>
  <c r="J16" i="8"/>
  <c r="I12" i="11" s="1"/>
  <c r="J12" i="11" s="1"/>
  <c r="J15" i="8"/>
  <c r="J14" i="8"/>
  <c r="I11" i="11" s="1"/>
  <c r="J11" i="11" s="1"/>
  <c r="J13" i="8"/>
  <c r="N36" i="8"/>
  <c r="N35" i="8"/>
  <c r="J38" i="8"/>
  <c r="J37" i="8"/>
  <c r="J36" i="8"/>
  <c r="J35" i="8"/>
  <c r="N43" i="8"/>
  <c r="N42" i="8"/>
  <c r="J45" i="8"/>
  <c r="I25" i="11" s="1"/>
  <c r="J25" i="11" s="1"/>
  <c r="J44" i="8"/>
  <c r="J43" i="8"/>
  <c r="J42" i="8"/>
  <c r="N7" i="8"/>
  <c r="N6" i="8"/>
  <c r="J9" i="8"/>
  <c r="J8" i="8"/>
  <c r="J6" i="8"/>
  <c r="J15" i="7"/>
  <c r="J17" i="7"/>
  <c r="J18" i="7"/>
  <c r="I7" i="11" s="1"/>
  <c r="J7" i="11" s="1"/>
  <c r="N16" i="7"/>
  <c r="N15" i="7"/>
  <c r="N25" i="7"/>
  <c r="N24" i="7"/>
  <c r="J29" i="7"/>
  <c r="I35" i="11" s="1"/>
  <c r="J28" i="7"/>
  <c r="J27" i="7"/>
  <c r="I33" i="11" s="1"/>
  <c r="J26" i="7"/>
  <c r="J25" i="7"/>
  <c r="I34" i="11" s="1"/>
  <c r="J24" i="7"/>
  <c r="J20" i="7"/>
  <c r="I9" i="11" s="1"/>
  <c r="J9" i="11" s="1"/>
  <c r="J19" i="7"/>
  <c r="J16" i="7"/>
  <c r="I8" i="11" s="1"/>
  <c r="J8" i="11" s="1"/>
  <c r="J11" i="7"/>
  <c r="J10" i="7"/>
  <c r="J9" i="7"/>
  <c r="N51" i="7"/>
  <c r="N50" i="7"/>
  <c r="J55" i="7"/>
  <c r="I22" i="11" s="1"/>
  <c r="J22" i="11" s="1"/>
  <c r="J54" i="7"/>
  <c r="J53" i="7"/>
  <c r="J52" i="7"/>
  <c r="J51" i="7"/>
  <c r="I21" i="11" s="1"/>
  <c r="J21" i="11" s="1"/>
  <c r="J50" i="7"/>
  <c r="J46" i="7"/>
  <c r="J45" i="7"/>
  <c r="J44" i="7"/>
  <c r="I20" i="11" l="1"/>
  <c r="J20" i="11" s="1"/>
  <c r="J35" i="11"/>
  <c r="J34" i="11"/>
  <c r="J33" i="11"/>
  <c r="I24" i="11"/>
  <c r="J24" i="11" s="1"/>
  <c r="J9" i="2"/>
  <c r="I9" i="2" l="1"/>
  <c r="M9" i="2"/>
  <c r="N9" i="2"/>
  <c r="L9" i="2"/>
  <c r="H9" i="2"/>
  <c r="J16" i="2" l="1"/>
  <c r="N16" i="2"/>
  <c r="D9" i="2"/>
  <c r="H12" i="2" s="1"/>
  <c r="L12" i="2" l="1"/>
  <c r="N12" i="2"/>
  <c r="M12" i="2"/>
  <c r="I12" i="2"/>
  <c r="J12" i="2"/>
  <c r="J11" i="2" l="1"/>
  <c r="I11" i="2"/>
  <c r="N11" i="2"/>
  <c r="H11" i="2"/>
  <c r="I20" i="2"/>
  <c r="M11" i="2"/>
  <c r="L11" i="2"/>
  <c r="M38" i="8"/>
  <c r="M27" i="7"/>
  <c r="M18" i="7"/>
  <c r="M9" i="7"/>
  <c r="M9" i="8"/>
  <c r="M53" i="7"/>
  <c r="M44" i="7"/>
  <c r="N19" i="2"/>
  <c r="N20" i="2"/>
  <c r="M23" i="8"/>
  <c r="M16" i="8"/>
  <c r="M45" i="8"/>
  <c r="K36" i="8" l="1"/>
  <c r="K21" i="8"/>
  <c r="K43" i="8"/>
  <c r="K14" i="8"/>
  <c r="K7" i="8"/>
  <c r="O20" i="8"/>
  <c r="O13" i="8"/>
  <c r="O42" i="8"/>
  <c r="O35" i="8"/>
  <c r="O6" i="8"/>
  <c r="O6" i="7"/>
  <c r="K6" i="8"/>
  <c r="K35" i="8"/>
  <c r="K42" i="8"/>
  <c r="K20" i="8"/>
  <c r="K13" i="8"/>
  <c r="K9" i="8"/>
  <c r="K23" i="8"/>
  <c r="K16" i="8"/>
  <c r="K38" i="8"/>
  <c r="K45" i="8"/>
  <c r="O43" i="8"/>
  <c r="O36" i="8"/>
  <c r="O21" i="8"/>
  <c r="O14" i="8"/>
  <c r="O7" i="8"/>
  <c r="K15" i="8"/>
  <c r="K8" i="8"/>
  <c r="K44" i="8"/>
  <c r="K22" i="8"/>
  <c r="K37" i="8"/>
  <c r="O25" i="7"/>
  <c r="O16" i="7"/>
  <c r="O7" i="7"/>
  <c r="O51" i="7"/>
  <c r="O42" i="7"/>
  <c r="K50" i="7"/>
  <c r="K41" i="7"/>
  <c r="K24" i="7"/>
  <c r="K15" i="7"/>
  <c r="K6" i="7"/>
  <c r="K53" i="7"/>
  <c r="K44" i="7"/>
  <c r="K27" i="7"/>
  <c r="K18" i="7"/>
  <c r="K9" i="7"/>
  <c r="K25" i="7"/>
  <c r="K7" i="7"/>
  <c r="K51" i="7"/>
  <c r="K42" i="7"/>
  <c r="K16" i="7"/>
  <c r="O50" i="7"/>
  <c r="O41" i="7"/>
  <c r="O24" i="7"/>
  <c r="O15" i="7"/>
  <c r="K43" i="7"/>
  <c r="K26" i="7"/>
  <c r="K17" i="7"/>
  <c r="K8" i="7"/>
  <c r="K52" i="7"/>
  <c r="K55" i="7"/>
  <c r="K46" i="7"/>
  <c r="K29" i="7"/>
  <c r="K20" i="7"/>
  <c r="K11" i="7"/>
  <c r="K28" i="7"/>
  <c r="K10" i="7"/>
  <c r="K54" i="7"/>
  <c r="K45" i="7"/>
  <c r="K19" i="7"/>
  <c r="F32" i="7"/>
  <c r="F26" i="8"/>
  <c r="F48" i="8"/>
  <c r="F58" i="7"/>
  <c r="F51" i="8"/>
  <c r="F61" i="7"/>
  <c r="F29" i="8"/>
  <c r="F35" i="7"/>
  <c r="F28" i="8"/>
  <c r="F34" i="7"/>
  <c r="F50" i="8"/>
  <c r="F60" i="7"/>
</calcChain>
</file>

<file path=xl/sharedStrings.xml><?xml version="1.0" encoding="utf-8"?>
<sst xmlns="http://schemas.openxmlformats.org/spreadsheetml/2006/main" count="477" uniqueCount="196">
  <si>
    <t>Instructie:</t>
  </si>
  <si>
    <t>Beide indicatoren, zowel 1F als 2F/1S, dienen boven de signaleringswaarden te liggen. De signaleringswaarde voor</t>
  </si>
  <si>
    <t>1F ligt  vast op 85%. De signaleringswaarde voor 1S/2F is afhankelijk van de schoolweging.</t>
  </si>
  <si>
    <t>Berekening eindresultaten Primair onderwijs</t>
  </si>
  <si>
    <t>Aantal</t>
  </si>
  <si>
    <t>Aantal 1F</t>
  </si>
  <si>
    <t>Aantal 2F</t>
  </si>
  <si>
    <t>Aantal 1S</t>
  </si>
  <si>
    <t>Schooljaar</t>
  </si>
  <si>
    <t>leerlingen</t>
  </si>
  <si>
    <t>lezen</t>
  </si>
  <si>
    <t>taalverzorging</t>
  </si>
  <si>
    <t>rekenen</t>
  </si>
  <si>
    <t>Percentage 1F:</t>
  </si>
  <si>
    <t>Percentage 2F/1S:</t>
  </si>
  <si>
    <t>Signaleringswaarde 1F</t>
  </si>
  <si>
    <t>Schoolweging</t>
  </si>
  <si>
    <t>Signaleringswaarde</t>
  </si>
  <si>
    <t>Legenda:</t>
  </si>
  <si>
    <t>1F</t>
  </si>
  <si>
    <t>M6</t>
  </si>
  <si>
    <t>Totaal aantal leerlingen groep 6</t>
  </si>
  <si>
    <t>M7</t>
  </si>
  <si>
    <t>Totaal aantal leerlingen groep 7</t>
  </si>
  <si>
    <t>M8</t>
  </si>
  <si>
    <t>1F lezen</t>
  </si>
  <si>
    <t>1F rekenen</t>
  </si>
  <si>
    <t>1S rekenen</t>
  </si>
  <si>
    <t>Ondergemiddeld</t>
  </si>
  <si>
    <t>Bovengemiddeld</t>
  </si>
  <si>
    <t>Rood</t>
  </si>
  <si>
    <t>Onder de signaleringsnormen, dus voldoet niet aan de regels</t>
  </si>
  <si>
    <t>Geel</t>
  </si>
  <si>
    <t>Groen</t>
  </si>
  <si>
    <t>Boven het landelijk gemiddelde.</t>
  </si>
  <si>
    <t>Onder het gewogen landelijk gemiddelde, maar boven de signaleringswaarde. Voldoet dus wel aan de regels, maar veel scholen met dezelfde schoolweging presteren beter.</t>
  </si>
  <si>
    <t>Taalverzorging aantal goed &gt; 44</t>
  </si>
  <si>
    <t>Taalverzorging aantal goed &gt; 69</t>
  </si>
  <si>
    <t>Taalverzorging aantal goed &gt; 40</t>
  </si>
  <si>
    <t>Taalverzorging aantal goed &gt; 60</t>
  </si>
  <si>
    <t>LG 1F</t>
  </si>
  <si>
    <t>LG 1S/2F</t>
  </si>
  <si>
    <t>Landelijk gemiddelde 1F</t>
  </si>
  <si>
    <t>Totaal aantal</t>
  </si>
  <si>
    <t>2F lezen</t>
  </si>
  <si>
    <t>2F / 1S</t>
  </si>
  <si>
    <t>Signaleringswaarde 2F / 1S</t>
  </si>
  <si>
    <t>Landelijk gemiddelde 2F / 1S</t>
  </si>
  <si>
    <t>In de volgende tabbladen is het mogelijk te voorspellen hoe de komende cohorten gaan presteren op de eindtoets.</t>
  </si>
  <si>
    <t>Eindresultaten</t>
  </si>
  <si>
    <t>Tussenresultaten</t>
  </si>
  <si>
    <t>Vul hierbij het aantal leerlingen in dat hoger scoort dan een bepaalde vaardigheidsscore. Voor de toetsen</t>
  </si>
  <si>
    <t xml:space="preserve">Boven de signaleringswaarde, maar onder het gewogen landelijk gemiddelde. De school </t>
  </si>
  <si>
    <t>voldoet aan de regels, maar veel scholen met dezelfde weging presteren beter.</t>
  </si>
  <si>
    <t xml:space="preserve">Onder of gelijk aan de signaleringswaarde. De school voldoet (voor dit onderdeel) niet aan </t>
  </si>
  <si>
    <t>de regels.</t>
  </si>
  <si>
    <t>Op of boven het landelijk gemiddelde voor scholen met deze weging.</t>
  </si>
  <si>
    <t xml:space="preserve"> </t>
  </si>
  <si>
    <t>Aan deze overzichten kunnen geen rechten worden ontleend.</t>
  </si>
  <si>
    <t>Henk van der Woude - Melior Advies - hvanderwoude@melioradvies.nl</t>
  </si>
  <si>
    <t>Totaal aantal leerlingen groep 8</t>
  </si>
  <si>
    <t xml:space="preserve">wordt onderaan de pagina weergegeven. Op basis van de schoolweging wordt bepaald of de eindtoetsscores </t>
  </si>
  <si>
    <t xml:space="preserve">voldoen aan de gestelde normen. Wordt de score rood, dan scoort de school op of onder de signaleringswaarde </t>
  </si>
  <si>
    <t xml:space="preserve">en voldoet daarom niet aan de gestelde normen. Kleurt het getal geel, dan voldoet de school aan de minimum- </t>
  </si>
  <si>
    <t xml:space="preserve">norm, maar scoort het benedengemiddeld. Bij een groene arcering scoort de school boven het landelijk </t>
  </si>
  <si>
    <t xml:space="preserve">gemiddelde. Ook wordt de score voor de vakgebieden lezen, taalbeschouwing en rekenen apart weergegeven en </t>
  </si>
  <si>
    <t xml:space="preserve">gekleurd, zodat zichtbaar is welke vakgebieden voldoende of onvoldoende scoren. Deze normering heeft echter </t>
  </si>
  <si>
    <t>geen wettelijke basis.</t>
  </si>
  <si>
    <t xml:space="preserve">taalverzorging dient het totaal aantal goed op de 4 toetsonderdelen te worden ingevoerd. Bij alle toetsen wordt </t>
  </si>
  <si>
    <t>gebruik gemaakt van de toetsversie 3.0.</t>
  </si>
  <si>
    <t>Melior Advies helpt u graag om grip te krijgen op uw opbrengsten.</t>
  </si>
  <si>
    <t>Doel:</t>
  </si>
  <si>
    <t>Heeft u vragen of zoekt u ondersteuning hierbij? Neem gerust contact op!</t>
  </si>
  <si>
    <t>E6</t>
  </si>
  <si>
    <t>E7</t>
  </si>
  <si>
    <t>Berekening voorspelling o.b.v. tussenresultaten Eind (juni-afname)</t>
  </si>
  <si>
    <t>Berekening voorspelling o.b.v. tussenresultaten Midden (januari / februari)</t>
  </si>
  <si>
    <r>
      <t xml:space="preserve">Het eerste tabblad 'Eindresultaten' is bedoeld om de eindresultaten van de school te berekenen. </t>
    </r>
    <r>
      <rPr>
        <b/>
        <sz val="10"/>
        <color rgb="FF000000"/>
        <rFont val="Tahoma"/>
        <family val="2"/>
      </rPr>
      <t xml:space="preserve">Vul in elk geval </t>
    </r>
  </si>
  <si>
    <r>
      <t xml:space="preserve">Daarbij wordt de aanname gedaan dat de leerlingen een gemiddelde groei doormaken. </t>
    </r>
    <r>
      <rPr>
        <sz val="10"/>
        <color rgb="FF000000"/>
        <rFont val="Tahoma"/>
        <family val="2"/>
      </rPr>
      <t xml:space="preserve">Voor de scholen  </t>
    </r>
  </si>
  <si>
    <t>die geen toets Taalverzorging afnemen kunt u het tabblad 'Tussenresultaten excl. Taalverzorging' gebruiken.</t>
  </si>
  <si>
    <t>Legenda</t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</si>
  <si>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130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</si>
  <si>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164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</si>
  <si>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200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</si>
  <si>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235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</si>
  <si>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145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</si>
  <si>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182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</si>
  <si>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226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</si>
  <si>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258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</si>
  <si>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157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</si>
  <si>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195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</si>
  <si>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247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</si>
  <si>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281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</si>
  <si>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139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</si>
  <si>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169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</si>
  <si>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214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</si>
  <si>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151</t>
    </r>
  </si>
  <si>
    <r>
      <t xml:space="preserve">Begrijpend lezen aantal leerlingen &gt; v.s. </t>
    </r>
    <r>
      <rPr>
        <b/>
        <sz val="10"/>
        <color rgb="FF000000"/>
        <rFont val="Tahoma"/>
        <family val="2"/>
      </rPr>
      <t>186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</si>
  <si>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236</t>
    </r>
  </si>
  <si>
    <r>
      <t xml:space="preserve">Rekenen aantal leerlingen &gt; v.s. </t>
    </r>
    <r>
      <rPr>
        <b/>
        <sz val="10"/>
        <color rgb="FF000000"/>
        <rFont val="Tahoma"/>
        <family val="2"/>
      </rPr>
      <t>267</t>
    </r>
  </si>
  <si>
    <t>Gemiddelde schoolweging:</t>
  </si>
  <si>
    <t>Onder signaleringswaarde</t>
  </si>
  <si>
    <t>Versie:</t>
  </si>
  <si>
    <t>Voor een voldoende beoordeling op OP1 Eindresultaten dienen</t>
  </si>
  <si>
    <t>1F taalverzorging</t>
  </si>
  <si>
    <t>2F taalverzorging</t>
  </si>
  <si>
    <t>Op basis van de weging</t>
  </si>
  <si>
    <t>is de normering:</t>
  </si>
  <si>
    <t>Signaleringswaarde 1F:</t>
  </si>
  <si>
    <t>Landelijk gem. 1F:</t>
  </si>
  <si>
    <t>Signaleringswaarde 1S 2F:</t>
  </si>
  <si>
    <t>Landelijk gem. 1S 2F:</t>
  </si>
  <si>
    <t>Taalverzorging aantal goed &gt; 33</t>
  </si>
  <si>
    <t>Taalverzorging aantal goed &gt; 52</t>
  </si>
  <si>
    <t>Weging niet correct</t>
  </si>
  <si>
    <t>LG1FLez</t>
  </si>
  <si>
    <t>LG2FLez</t>
  </si>
  <si>
    <t>LG1FTav</t>
  </si>
  <si>
    <t>LG2FTav</t>
  </si>
  <si>
    <t>LG1FRek</t>
  </si>
  <si>
    <t>LG1SRek</t>
  </si>
  <si>
    <t>Totaaluitslag</t>
  </si>
  <si>
    <t>Behaalde percentages per vak:</t>
  </si>
  <si>
    <t>Landelijk gemiddelde per vak (o.b.v. weging):</t>
  </si>
  <si>
    <t>land.gem.</t>
  </si>
  <si>
    <t>Voorspelling M8 voor leerjaar 6</t>
  </si>
  <si>
    <t>Voorspelling M8 voor leerjaar 7</t>
  </si>
  <si>
    <t>Realisatie M8</t>
  </si>
  <si>
    <t>per vakgebied</t>
  </si>
  <si>
    <t>Percentage</t>
  </si>
  <si>
    <t>Totaal aantal leerlingen gr. 8</t>
  </si>
  <si>
    <t>Aantal advies vmbo-b</t>
  </si>
  <si>
    <t>Aantal advies vmbo-k</t>
  </si>
  <si>
    <t>Aantal advies vmbo k / vmbo-(g)t</t>
  </si>
  <si>
    <t>Aantal advies vmbo-(g)t</t>
  </si>
  <si>
    <t>Aantal advies vmbo-(g)t / havo</t>
  </si>
  <si>
    <t>Aantal advies havo</t>
  </si>
  <si>
    <t>Aantal advies vwo</t>
  </si>
  <si>
    <t>Lezen (vmbo-k/gt en hoger)</t>
  </si>
  <si>
    <t>Taalverzorging (vmbo-gt/havo en hoger)</t>
  </si>
  <si>
    <t>Rekenen (vmbo-gt/havo en hoger)</t>
  </si>
  <si>
    <t>1S/2F</t>
  </si>
  <si>
    <t>Midden Leerjaar 7</t>
  </si>
  <si>
    <t>Eind leerjaar 7</t>
  </si>
  <si>
    <t>Midden leerjaar 8</t>
  </si>
  <si>
    <t>Behaalde resultaten (o.b.v. tabblad 'eindtoetsen') in relatie tot de schooladviezen</t>
  </si>
  <si>
    <t>Verwachtte resultaten (o.b.v. tabblad 'tussenresultaten) in relatie tot de (pre-)adviezen</t>
  </si>
  <si>
    <t>Totaal aantal leerlingen gr. 7</t>
  </si>
  <si>
    <t>Begrijpend lezen (vmbo-k/gt en hoger)</t>
  </si>
  <si>
    <t>Aantal advies pro / vso</t>
  </si>
  <si>
    <t>Schooladviezen en Preadviezen</t>
  </si>
  <si>
    <t>afwijkt van de toetsresultaten. De schooladviezen worden vergeleken met de toetsresultaten uit het tabblad 'Eindtoetsen'</t>
  </si>
  <si>
    <t>dus ook niet mee bij de telling van het totaal aantal kinderen per groep.</t>
  </si>
  <si>
    <t>Leerlingen met een ontheffing van deelname aan de eindtoets, hoeft u niet in de overzichten mee te nemen. U rekent hen</t>
  </si>
  <si>
    <t>Aantal preadvies pro / vso</t>
  </si>
  <si>
    <t>Aantal preadvies vmbo-b</t>
  </si>
  <si>
    <t>Aantal preadvies vmbo-k</t>
  </si>
  <si>
    <t>Aantal preadvies vmbo k / vmbo-(g)t</t>
  </si>
  <si>
    <t>Aantal preadvies vmbo-(g)t</t>
  </si>
  <si>
    <t>Aantal preadvies vmbo-(g)t / havo</t>
  </si>
  <si>
    <t>Aantal preadvies havo</t>
  </si>
  <si>
    <t>Aantal preadvies vwo</t>
  </si>
  <si>
    <t>Inclusief taalverzorging:</t>
  </si>
  <si>
    <t>Exclusief taalverzorging:</t>
  </si>
  <si>
    <t>Op de tabbladen 'Schooladviezen' en 'Preadviezen' kunt u zien in hoeverre de advisering naar het voortgezet onderwijs</t>
  </si>
  <si>
    <r>
      <rPr>
        <b/>
        <sz val="10"/>
        <color rgb="FF000000"/>
        <rFont val="Tahoma"/>
        <family val="2"/>
      </rPr>
      <t>de schoolweging in.</t>
    </r>
    <r>
      <rPr>
        <sz val="10"/>
        <color rgb="FF000000"/>
        <rFont val="Tahoma"/>
        <family val="2"/>
      </rPr>
      <t xml:space="preserve"> Gebruik vervolgens de laatste 3 eindtoetsuitslagen om het overzicht in te vullen. Let er  </t>
    </r>
  </si>
  <si>
    <t>daarbij op dat de leerlingen die 2F / 1S halen óók referentieniveau 1F hebben behaald. De totaaluitslag</t>
  </si>
  <si>
    <t>Behaald M8</t>
  </si>
  <si>
    <t>Schooladvies</t>
  </si>
  <si>
    <t>Prognose</t>
  </si>
  <si>
    <t>Preadvies</t>
  </si>
  <si>
    <t>Eindtoets</t>
  </si>
  <si>
    <t>Met dit instrument krijgt u inzicht in de eindopbrengsten van uw school. U ziet:</t>
  </si>
  <si>
    <t>- de feitelijke opbrengsten uit de eindtoetsen uit het verleden;</t>
  </si>
  <si>
    <t>- een vergelijking van de VO-adviezen met de eindtoetsresultaten;</t>
  </si>
  <si>
    <t>- een voorspelling van de komende eindtoetsen, op basis van de LVS-toetsen van groep 6-8;</t>
  </si>
  <si>
    <t>Vul alleen de blauw gearceerde cellen in. De overige cellen zijn beschermd en daarom niet te wijzigen.</t>
  </si>
  <si>
    <t>De preadviezen worden vergeleken met de tussenresultaten op de LVS-toetsen M7, E7 en/of M8 uit de tabbladen</t>
  </si>
  <si>
    <t xml:space="preserve"> 'Tussenresultaten', met of zonder de toets Taalverzorging. Daarvoor geldt dezelfde markering als bij de eindtoetsen.</t>
  </si>
  <si>
    <t>zowel percentage 1F als percentage 2F/1S boven de signaleringswaarde te liggen</t>
  </si>
  <si>
    <t>Verschil</t>
  </si>
  <si>
    <t>Schooladvies is &gt;10 hoger dan eindtoetsscore</t>
  </si>
  <si>
    <t>Schooladvies is &lt;10 lager dan de eindtoetsscore</t>
  </si>
  <si>
    <t xml:space="preserve">Schooladvies verschilt meer dan -10 </t>
  </si>
  <si>
    <t xml:space="preserve">en minder dan +10 van de eindtoetsscore </t>
  </si>
  <si>
    <t>Realisatie M8 per vakgebied</t>
  </si>
  <si>
    <t>U vult daar de advisering in die correspondeert met het schooljaren uit het tabblad 'Eindtoetsen'. Bij een paarse arcering</t>
  </si>
  <si>
    <t>liggen de VO-adviezen op een beduidend hoger niveau dan de eindtoetsresultaten. Als de VO-adviezen op veel lager niveau</t>
  </si>
  <si>
    <t xml:space="preserve">liggen dan de eindtoetsresultaten, ziet u een bruine arcering. Bij een klein verschil (minder dan 10 procentpunt) blijft de </t>
  </si>
  <si>
    <t>arcering grijs.</t>
  </si>
  <si>
    <t>'- een vergelijking van de preadviezen met de verwachtte LVS-resultaten.</t>
  </si>
  <si>
    <t>Dit instrument sluit aan bij de handreiking "Stap voor stap naar schooleigen doelen" van de PO-raad.</t>
  </si>
  <si>
    <t>Aantal advies havo / vwo</t>
  </si>
  <si>
    <t>Aantal preadvies havo / vwo</t>
  </si>
  <si>
    <t>In 2020 is vanwege corona geen eindtoets afgenomen. Vul daarom voor het schooljaar 2020 wel een weging, maar geen</t>
  </si>
  <si>
    <t>leerlingaantal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</si>
</sst>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 * #,##0.00_ ;_ * \-#,##0.00_ ;_ * \-??_ ;_ @_ "/>
    <numFmt numFmtId="166" formatCode="0.0"/>
    <numFmt numFmtId="167" formatCode="[$-413]d\ mmmm\ yyyy;@"/>
    <numFmt numFmtId="168" formatCode="#,##0.0"/>
  </numFmts>
  <fonts count="2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Tahoma"/>
      <family val="2"/>
    </font>
    <font>
      <b/>
      <sz val="11"/>
      <color theme="0"/>
      <name val="Tahoma"/>
      <family val="2"/>
    </font>
    <font>
      <b/>
      <sz val="11"/>
      <color rgb="FF000000"/>
      <name val="Tahoma"/>
      <family val="2"/>
    </font>
    <font>
      <sz val="11"/>
      <color theme="0"/>
      <name val="Tahoma"/>
      <family val="2"/>
    </font>
    <font>
      <sz val="10"/>
      <color rgb="FF000000"/>
      <name val="Tahoma"/>
      <family val="2"/>
    </font>
    <font>
      <b/>
      <sz val="10"/>
      <color theme="0"/>
      <name val="Tahoma"/>
      <family val="2"/>
    </font>
    <font>
      <b/>
      <sz val="10"/>
      <color rgb="FF000000"/>
      <name val="Tahoma"/>
      <family val="2"/>
    </font>
    <font>
      <sz val="10"/>
      <color theme="0"/>
      <name val="Tahoma"/>
      <family val="2"/>
    </font>
    <font>
      <sz val="10"/>
      <color rgb="FFC00000"/>
      <name val="Tahoma"/>
      <family val="2"/>
    </font>
    <font>
      <sz val="10"/>
      <color theme="7" tint="-0.499984740745262"/>
      <name val="Tahoma"/>
      <family val="2"/>
    </font>
    <font>
      <sz val="10"/>
      <color theme="9" tint="-0.249977111117893"/>
      <name val="Tahoma"/>
      <family val="2"/>
    </font>
    <font>
      <sz val="10"/>
      <color theme="0" tint="-0.34998626667073579"/>
      <name val="Tahoma"/>
      <family val="2"/>
    </font>
    <font>
      <sz val="12"/>
      <color theme="0"/>
      <name val="Tahoma"/>
      <family val="2"/>
    </font>
    <font>
      <b/>
      <sz val="10"/>
      <color rgb="FFD94B5B"/>
      <name val="Tahoma"/>
      <family val="2"/>
    </font>
    <font>
      <sz val="10"/>
      <color rgb="FFD94B5B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2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C7CE"/>
        <bgColor rgb="FF993366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485"/>
        <bgColor rgb="FF993366"/>
      </patternFill>
    </fill>
    <fill>
      <patternFill patternType="solid">
        <fgColor theme="0"/>
        <bgColor rgb="FF993366"/>
      </patternFill>
    </fill>
    <fill>
      <patternFill patternType="solid">
        <fgColor rgb="FFA09D00"/>
        <bgColor indexed="64"/>
      </patternFill>
    </fill>
    <fill>
      <patternFill patternType="solid">
        <fgColor rgb="FFD94B5B"/>
        <bgColor indexed="64"/>
      </patternFill>
    </fill>
    <fill>
      <patternFill patternType="solid">
        <fgColor rgb="FFAABED3"/>
        <bgColor rgb="FFC6EFCE"/>
      </patternFill>
    </fill>
    <fill>
      <patternFill patternType="solid">
        <fgColor rgb="FFAABE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BED3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993366"/>
      </patternFill>
    </fill>
    <fill>
      <patternFill patternType="solid">
        <fgColor rgb="FF9900CC"/>
        <bgColor indexed="64"/>
      </patternFill>
    </fill>
    <fill>
      <patternFill patternType="solid">
        <fgColor rgb="FFCC9900"/>
        <bgColor rgb="FF99336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Border="0" applyProtection="0"/>
    <xf numFmtId="9" fontId="1" fillId="0" borderId="0" applyBorder="0" applyProtection="0"/>
  </cellStyleXfs>
  <cellXfs count="138">
    <xf numFmtId="0" fontId="0" fillId="0" borderId="0" xfId="0"/>
    <xf numFmtId="164" fontId="0" fillId="0" borderId="0" xfId="0" applyNumberFormat="1"/>
    <xf numFmtId="164" fontId="1" fillId="0" borderId="0" xfId="2" applyNumberFormat="1"/>
    <xf numFmtId="0" fontId="2" fillId="0" borderId="0" xfId="0" applyFont="1"/>
    <xf numFmtId="0" fontId="4" fillId="0" borderId="0" xfId="0" applyFont="1"/>
    <xf numFmtId="0" fontId="6" fillId="0" borderId="0" xfId="0" applyFont="1"/>
    <xf numFmtId="164" fontId="10" fillId="2" borderId="4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2" fillId="6" borderId="0" xfId="0" applyFont="1" applyFill="1"/>
    <xf numFmtId="0" fontId="9" fillId="0" borderId="0" xfId="0" applyFont="1"/>
    <xf numFmtId="0" fontId="2" fillId="7" borderId="0" xfId="0" applyFont="1" applyFill="1"/>
    <xf numFmtId="0" fontId="3" fillId="7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5" fillId="7" borderId="0" xfId="0" applyFont="1" applyFill="1"/>
    <xf numFmtId="0" fontId="3" fillId="7" borderId="0" xfId="0" applyFont="1" applyFill="1"/>
    <xf numFmtId="0" fontId="17" fillId="8" borderId="0" xfId="0" applyFont="1" applyFill="1" applyProtection="1">
      <protection locked="0"/>
    </xf>
    <xf numFmtId="0" fontId="17" fillId="9" borderId="0" xfId="0" applyFont="1" applyFill="1" applyProtection="1">
      <protection locked="0"/>
    </xf>
    <xf numFmtId="166" fontId="17" fillId="8" borderId="0" xfId="0" applyNumberFormat="1" applyFont="1" applyFill="1" applyProtection="1">
      <protection locked="0"/>
    </xf>
    <xf numFmtId="0" fontId="9" fillId="7" borderId="0" xfId="0" applyFont="1" applyFill="1" applyProtection="1">
      <protection hidden="1"/>
    </xf>
    <xf numFmtId="0" fontId="7" fillId="7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164" fontId="6" fillId="5" borderId="7" xfId="0" applyNumberFormat="1" applyFont="1" applyFill="1" applyBorder="1" applyProtection="1">
      <protection hidden="1"/>
    </xf>
    <xf numFmtId="0" fontId="16" fillId="0" borderId="0" xfId="0" applyFont="1" applyProtection="1">
      <protection hidden="1"/>
    </xf>
    <xf numFmtId="0" fontId="9" fillId="0" borderId="0" xfId="0" applyFont="1" applyProtection="1">
      <protection hidden="1"/>
    </xf>
    <xf numFmtId="164" fontId="6" fillId="5" borderId="0" xfId="0" applyNumberFormat="1" applyFont="1" applyFill="1" applyProtection="1">
      <protection hidden="1"/>
    </xf>
    <xf numFmtId="0" fontId="6" fillId="10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Fill="1" applyProtection="1">
      <protection hidden="1"/>
    </xf>
    <xf numFmtId="0" fontId="6" fillId="11" borderId="0" xfId="0" applyFont="1" applyFill="1"/>
    <xf numFmtId="168" fontId="0" fillId="0" borderId="0" xfId="1" applyNumberFormat="1" applyFont="1" applyBorder="1" applyAlignment="1" applyProtection="1"/>
    <xf numFmtId="164" fontId="9" fillId="7" borderId="0" xfId="0" applyNumberFormat="1" applyFont="1" applyFill="1" applyProtection="1">
      <protection hidden="1"/>
    </xf>
    <xf numFmtId="164" fontId="6" fillId="0" borderId="0" xfId="0" applyNumberFormat="1" applyFont="1"/>
    <xf numFmtId="0" fontId="6" fillId="9" borderId="0" xfId="0" applyFont="1" applyFill="1" applyProtection="1">
      <protection hidden="1"/>
    </xf>
    <xf numFmtId="0" fontId="6" fillId="7" borderId="0" xfId="0" applyFont="1" applyFill="1" applyProtection="1">
      <protection hidden="1"/>
    </xf>
    <xf numFmtId="0" fontId="6" fillId="10" borderId="0" xfId="0" applyFont="1" applyFill="1"/>
    <xf numFmtId="0" fontId="8" fillId="10" borderId="0" xfId="0" applyFont="1" applyFill="1" applyProtection="1">
      <protection hidden="1"/>
    </xf>
    <xf numFmtId="164" fontId="8" fillId="10" borderId="0" xfId="2" applyNumberFormat="1" applyFont="1" applyFill="1" applyProtection="1">
      <protection hidden="1"/>
    </xf>
    <xf numFmtId="9" fontId="6" fillId="10" borderId="0" xfId="0" applyNumberFormat="1" applyFont="1" applyFill="1" applyProtection="1">
      <protection hidden="1"/>
    </xf>
    <xf numFmtId="0" fontId="6" fillId="13" borderId="0" xfId="0" applyFont="1" applyFill="1" applyProtection="1">
      <protection hidden="1"/>
    </xf>
    <xf numFmtId="164" fontId="6" fillId="13" borderId="0" xfId="0" applyNumberFormat="1" applyFont="1" applyFill="1" applyProtection="1">
      <protection hidden="1"/>
    </xf>
    <xf numFmtId="0" fontId="8" fillId="13" borderId="0" xfId="0" applyFont="1" applyFill="1" applyProtection="1">
      <protection hidden="1"/>
    </xf>
    <xf numFmtId="0" fontId="6" fillId="13" borderId="0" xfId="0" applyFont="1" applyFill="1"/>
    <xf numFmtId="0" fontId="9" fillId="10" borderId="0" xfId="0" applyFont="1" applyFill="1" applyProtection="1">
      <protection hidden="1"/>
    </xf>
    <xf numFmtId="164" fontId="6" fillId="10" borderId="0" xfId="2" applyNumberFormat="1" applyFont="1" applyFill="1" applyBorder="1" applyAlignment="1" applyProtection="1">
      <protection hidden="1"/>
    </xf>
    <xf numFmtId="0" fontId="15" fillId="13" borderId="0" xfId="0" applyFont="1" applyFill="1" applyProtection="1">
      <protection hidden="1"/>
    </xf>
    <xf numFmtId="0" fontId="16" fillId="13" borderId="0" xfId="0" applyFont="1" applyFill="1" applyProtection="1">
      <protection hidden="1"/>
    </xf>
    <xf numFmtId="164" fontId="16" fillId="13" borderId="0" xfId="0" applyNumberFormat="1" applyFont="1" applyFill="1" applyProtection="1">
      <protection hidden="1"/>
    </xf>
    <xf numFmtId="164" fontId="6" fillId="10" borderId="0" xfId="0" applyNumberFormat="1" applyFont="1" applyFill="1" applyProtection="1">
      <protection hidden="1"/>
    </xf>
    <xf numFmtId="0" fontId="16" fillId="10" borderId="0" xfId="0" applyFont="1" applyFill="1" applyProtection="1">
      <protection hidden="1"/>
    </xf>
    <xf numFmtId="164" fontId="8" fillId="10" borderId="0" xfId="0" applyNumberFormat="1" applyFont="1" applyFill="1" applyProtection="1">
      <protection hidden="1"/>
    </xf>
    <xf numFmtId="164" fontId="6" fillId="13" borderId="0" xfId="0" applyNumberFormat="1" applyFont="1" applyFill="1"/>
    <xf numFmtId="164" fontId="6" fillId="14" borderId="0" xfId="0" applyNumberFormat="1" applyFont="1" applyFill="1" applyProtection="1">
      <protection hidden="1"/>
    </xf>
    <xf numFmtId="164" fontId="6" fillId="10" borderId="0" xfId="0" applyNumberFormat="1" applyFont="1" applyFill="1"/>
    <xf numFmtId="0" fontId="7" fillId="10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" fillId="10" borderId="0" xfId="0" applyFont="1" applyFill="1" applyProtection="1">
      <protection hidden="1"/>
    </xf>
    <xf numFmtId="166" fontId="18" fillId="10" borderId="0" xfId="0" applyNumberFormat="1" applyFont="1" applyFill="1" applyAlignment="1" applyProtection="1">
      <protection hidden="1"/>
    </xf>
    <xf numFmtId="164" fontId="6" fillId="10" borderId="7" xfId="0" applyNumberFormat="1" applyFont="1" applyFill="1" applyBorder="1" applyProtection="1">
      <protection hidden="1"/>
    </xf>
    <xf numFmtId="0" fontId="8" fillId="10" borderId="0" xfId="0" applyFont="1" applyFill="1" applyAlignment="1" applyProtection="1">
      <alignment horizontal="center"/>
      <protection hidden="1"/>
    </xf>
    <xf numFmtId="164" fontId="6" fillId="10" borderId="0" xfId="2" applyNumberFormat="1" applyFont="1" applyFill="1" applyProtection="1">
      <protection hidden="1"/>
    </xf>
    <xf numFmtId="164" fontId="17" fillId="10" borderId="0" xfId="0" applyNumberFormat="1" applyFont="1" applyFill="1" applyProtection="1">
      <protection hidden="1"/>
    </xf>
    <xf numFmtId="164" fontId="8" fillId="10" borderId="0" xfId="2" applyNumberFormat="1" applyFont="1" applyFill="1" applyBorder="1" applyAlignment="1" applyProtection="1">
      <protection hidden="1"/>
    </xf>
    <xf numFmtId="0" fontId="6" fillId="10" borderId="0" xfId="0" applyFont="1" applyFill="1" applyProtection="1">
      <protection locked="0"/>
    </xf>
    <xf numFmtId="15" fontId="13" fillId="10" borderId="0" xfId="0" applyNumberFormat="1" applyFont="1" applyFill="1"/>
    <xf numFmtId="0" fontId="6" fillId="10" borderId="2" xfId="0" applyFont="1" applyFill="1" applyBorder="1"/>
    <xf numFmtId="0" fontId="6" fillId="10" borderId="3" xfId="0" applyFont="1" applyFill="1" applyBorder="1"/>
    <xf numFmtId="0" fontId="6" fillId="10" borderId="5" xfId="0" applyFont="1" applyFill="1" applyBorder="1"/>
    <xf numFmtId="0" fontId="6" fillId="10" borderId="6" xfId="0" applyFont="1" applyFill="1" applyBorder="1"/>
    <xf numFmtId="0" fontId="6" fillId="10" borderId="0" xfId="0" applyFont="1" applyFill="1" applyAlignment="1"/>
    <xf numFmtId="0" fontId="6" fillId="10" borderId="0" xfId="0" applyFont="1" applyFill="1" applyAlignment="1">
      <alignment horizontal="left"/>
    </xf>
    <xf numFmtId="0" fontId="8" fillId="10" borderId="0" xfId="0" applyFont="1" applyFill="1" applyAlignment="1">
      <alignment horizontal="left"/>
    </xf>
    <xf numFmtId="0" fontId="6" fillId="10" borderId="0" xfId="0" applyFont="1" applyFill="1" applyBorder="1" applyAlignment="1"/>
    <xf numFmtId="0" fontId="6" fillId="10" borderId="0" xfId="0" applyFont="1" applyFill="1" applyBorder="1" applyAlignment="1">
      <alignment horizontal="left"/>
    </xf>
    <xf numFmtId="0" fontId="6" fillId="10" borderId="0" xfId="0" quotePrefix="1" applyFont="1" applyFill="1" applyBorder="1" applyAlignment="1">
      <alignment horizontal="left"/>
    </xf>
    <xf numFmtId="0" fontId="6" fillId="10" borderId="0" xfId="0" quotePrefix="1" applyFont="1" applyFill="1" applyBorder="1" applyAlignment="1"/>
    <xf numFmtId="0" fontId="6" fillId="10" borderId="0" xfId="0" quotePrefix="1" applyFont="1" applyFill="1" applyAlignment="1">
      <alignment horizontal="left"/>
    </xf>
    <xf numFmtId="0" fontId="5" fillId="10" borderId="0" xfId="0" applyFont="1" applyFill="1"/>
    <xf numFmtId="0" fontId="3" fillId="10" borderId="0" xfId="0" applyFont="1" applyFill="1"/>
    <xf numFmtId="166" fontId="6" fillId="13" borderId="0" xfId="0" applyNumberFormat="1" applyFont="1" applyFill="1" applyProtection="1">
      <protection hidden="1"/>
    </xf>
    <xf numFmtId="0" fontId="6" fillId="10" borderId="0" xfId="0" applyFont="1" applyFill="1" applyAlignment="1" applyProtection="1">
      <alignment horizontal="center"/>
      <protection hidden="1"/>
    </xf>
    <xf numFmtId="0" fontId="6" fillId="18" borderId="0" xfId="0" applyFont="1" applyFill="1"/>
    <xf numFmtId="164" fontId="6" fillId="18" borderId="0" xfId="0" applyNumberFormat="1" applyFont="1" applyFill="1" applyProtection="1">
      <protection hidden="1"/>
    </xf>
    <xf numFmtId="0" fontId="6" fillId="18" borderId="0" xfId="0" applyFont="1" applyFill="1" applyProtection="1">
      <protection hidden="1"/>
    </xf>
    <xf numFmtId="0" fontId="6" fillId="10" borderId="4" xfId="0" applyFont="1" applyFill="1" applyBorder="1" applyProtection="1">
      <protection hidden="1"/>
    </xf>
    <xf numFmtId="0" fontId="6" fillId="10" borderId="6" xfId="0" applyFont="1" applyFill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10" borderId="9" xfId="0" applyFont="1" applyFill="1" applyBorder="1" applyProtection="1">
      <protection hidden="1"/>
    </xf>
    <xf numFmtId="0" fontId="6" fillId="10" borderId="8" xfId="0" applyFont="1" applyFill="1" applyBorder="1" applyProtection="1">
      <protection hidden="1"/>
    </xf>
    <xf numFmtId="0" fontId="6" fillId="10" borderId="0" xfId="0" applyFont="1" applyFill="1" applyBorder="1" applyAlignment="1">
      <alignment horizontal="left"/>
    </xf>
    <xf numFmtId="167" fontId="13" fillId="10" borderId="0" xfId="0" applyNumberFormat="1" applyFont="1" applyFill="1" applyAlignment="1">
      <alignment horizontal="left"/>
    </xf>
    <xf numFmtId="0" fontId="6" fillId="10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164" fontId="12" fillId="4" borderId="5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/>
    </xf>
    <xf numFmtId="166" fontId="17" fillId="10" borderId="0" xfId="0" applyNumberFormat="1" applyFont="1" applyFill="1" applyAlignment="1" applyProtection="1">
      <alignment horizontal="center"/>
      <protection hidden="1"/>
    </xf>
    <xf numFmtId="164" fontId="10" fillId="2" borderId="0" xfId="0" applyNumberFormat="1" applyFont="1" applyFill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164" fontId="12" fillId="4" borderId="0" xfId="0" applyNumberFormat="1" applyFont="1" applyFill="1" applyAlignment="1" applyProtection="1">
      <alignment horizontal="center"/>
      <protection hidden="1"/>
    </xf>
    <xf numFmtId="0" fontId="6" fillId="13" borderId="0" xfId="0" applyFont="1" applyFill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13" borderId="0" xfId="0" applyFont="1" applyFill="1" applyAlignment="1" applyProtection="1">
      <alignment horizontal="center"/>
      <protection hidden="1"/>
    </xf>
    <xf numFmtId="0" fontId="9" fillId="12" borderId="0" xfId="0" applyFont="1" applyFill="1" applyAlignment="1" applyProtection="1">
      <alignment horizontal="center"/>
      <protection hidden="1"/>
    </xf>
    <xf numFmtId="164" fontId="9" fillId="16" borderId="4" xfId="0" applyNumberFormat="1" applyFont="1" applyFill="1" applyBorder="1" applyAlignment="1" applyProtection="1">
      <alignment horizontal="center"/>
      <protection hidden="1"/>
    </xf>
    <xf numFmtId="164" fontId="9" fillId="16" borderId="5" xfId="0" applyNumberFormat="1" applyFont="1" applyFill="1" applyBorder="1" applyAlignment="1" applyProtection="1">
      <alignment horizontal="center"/>
      <protection hidden="1"/>
    </xf>
    <xf numFmtId="164" fontId="9" fillId="16" borderId="6" xfId="0" applyNumberFormat="1" applyFont="1" applyFill="1" applyBorder="1" applyAlignment="1" applyProtection="1">
      <alignment horizontal="center"/>
      <protection hidden="1"/>
    </xf>
    <xf numFmtId="164" fontId="10" fillId="2" borderId="1" xfId="0" applyNumberFormat="1" applyFont="1" applyFill="1" applyBorder="1" applyAlignment="1" applyProtection="1">
      <alignment horizontal="center"/>
      <protection hidden="1"/>
    </xf>
    <xf numFmtId="164" fontId="10" fillId="2" borderId="3" xfId="0" applyNumberFormat="1" applyFont="1" applyFill="1" applyBorder="1" applyAlignment="1" applyProtection="1">
      <alignment horizontal="center"/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11" fillId="3" borderId="8" xfId="0" applyFont="1" applyFill="1" applyBorder="1" applyAlignment="1" applyProtection="1">
      <alignment horizontal="center"/>
      <protection hidden="1"/>
    </xf>
    <xf numFmtId="164" fontId="12" fillId="4" borderId="9" xfId="0" applyNumberFormat="1" applyFont="1" applyFill="1" applyBorder="1" applyAlignment="1" applyProtection="1">
      <alignment horizontal="center"/>
      <protection hidden="1"/>
    </xf>
    <xf numFmtId="164" fontId="12" fillId="4" borderId="8" xfId="0" applyNumberFormat="1" applyFont="1" applyFill="1" applyBorder="1" applyAlignment="1" applyProtection="1">
      <alignment horizontal="center"/>
      <protection hidden="1"/>
    </xf>
    <xf numFmtId="0" fontId="6" fillId="10" borderId="1" xfId="0" applyFont="1" applyFill="1" applyBorder="1" applyAlignment="1" applyProtection="1">
      <alignment horizontal="center" vertical="center"/>
      <protection hidden="1"/>
    </xf>
    <xf numFmtId="0" fontId="6" fillId="10" borderId="3" xfId="0" applyFont="1" applyFill="1" applyBorder="1" applyAlignment="1" applyProtection="1">
      <alignment horizontal="center" vertical="center"/>
      <protection hidden="1"/>
    </xf>
    <xf numFmtId="0" fontId="9" fillId="15" borderId="1" xfId="0" applyFont="1" applyFill="1" applyBorder="1" applyAlignment="1" applyProtection="1">
      <alignment horizontal="center"/>
      <protection hidden="1"/>
    </xf>
    <xf numFmtId="0" fontId="9" fillId="15" borderId="2" xfId="0" applyFont="1" applyFill="1" applyBorder="1" applyAlignment="1" applyProtection="1">
      <alignment horizontal="center"/>
      <protection hidden="1"/>
    </xf>
    <xf numFmtId="0" fontId="9" fillId="15" borderId="3" xfId="0" applyFont="1" applyFill="1" applyBorder="1" applyAlignment="1" applyProtection="1">
      <alignment horizontal="center"/>
      <protection hidden="1"/>
    </xf>
    <xf numFmtId="0" fontId="17" fillId="17" borderId="9" xfId="0" applyFont="1" applyFill="1" applyBorder="1" applyAlignment="1" applyProtection="1">
      <alignment horizontal="center"/>
      <protection hidden="1"/>
    </xf>
    <xf numFmtId="0" fontId="17" fillId="17" borderId="0" xfId="0" applyFont="1" applyFill="1" applyBorder="1" applyAlignment="1" applyProtection="1">
      <alignment horizontal="center"/>
      <protection hidden="1"/>
    </xf>
    <xf numFmtId="0" fontId="17" fillId="17" borderId="8" xfId="0" applyFont="1" applyFill="1" applyBorder="1" applyAlignment="1" applyProtection="1">
      <alignment horizontal="center"/>
      <protection hidden="1"/>
    </xf>
    <xf numFmtId="0" fontId="6" fillId="17" borderId="9" xfId="0" applyFont="1" applyFill="1" applyBorder="1" applyAlignment="1" applyProtection="1">
      <alignment horizontal="center"/>
      <protection hidden="1"/>
    </xf>
    <xf numFmtId="0" fontId="6" fillId="17" borderId="0" xfId="0" applyFont="1" applyFill="1" applyBorder="1" applyAlignment="1" applyProtection="1">
      <alignment horizontal="center"/>
      <protection hidden="1"/>
    </xf>
    <xf numFmtId="0" fontId="6" fillId="17" borderId="8" xfId="0" applyFont="1" applyFill="1" applyBorder="1" applyAlignment="1" applyProtection="1">
      <alignment horizontal="center"/>
      <protection hidden="1"/>
    </xf>
    <xf numFmtId="0" fontId="6" fillId="10" borderId="1" xfId="0" applyFont="1" applyFill="1" applyBorder="1" applyAlignment="1" applyProtection="1">
      <alignment horizontal="center" vertical="top"/>
      <protection hidden="1"/>
    </xf>
    <xf numFmtId="0" fontId="6" fillId="10" borderId="3" xfId="0" applyFont="1" applyFill="1" applyBorder="1" applyAlignment="1" applyProtection="1">
      <alignment horizontal="center" vertical="top"/>
      <protection hidden="1"/>
    </xf>
    <xf numFmtId="0" fontId="6" fillId="10" borderId="9" xfId="0" applyFont="1" applyFill="1" applyBorder="1" applyAlignment="1" applyProtection="1">
      <alignment horizontal="center" vertical="top"/>
      <protection hidden="1"/>
    </xf>
    <xf numFmtId="0" fontId="6" fillId="10" borderId="8" xfId="0" applyFont="1" applyFill="1" applyBorder="1" applyAlignment="1" applyProtection="1">
      <alignment horizontal="center" vertical="top"/>
      <protection hidden="1"/>
    </xf>
    <xf numFmtId="0" fontId="6" fillId="10" borderId="4" xfId="0" applyFont="1" applyFill="1" applyBorder="1" applyAlignment="1" applyProtection="1">
      <alignment horizontal="center" vertical="top"/>
      <protection hidden="1"/>
    </xf>
    <xf numFmtId="0" fontId="6" fillId="10" borderId="6" xfId="0" applyFont="1" applyFill="1" applyBorder="1" applyAlignment="1" applyProtection="1">
      <alignment horizontal="center" vertical="top"/>
      <protection hidden="1"/>
    </xf>
  </cellXfs>
  <cellStyles count="3">
    <cellStyle name="Komma" xfId="1" builtinId="3"/>
    <cellStyle name="Procent" xfId="2" builtinId="5"/>
    <cellStyle name="Standaard" xfId="0" builtinId="0"/>
  </cellStyles>
  <dxfs count="267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9900CC"/>
        </patternFill>
      </fill>
    </dxf>
    <dxf>
      <font>
        <color theme="0"/>
      </font>
      <fill>
        <patternFill>
          <bgColor rgb="FFCC99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9900CC"/>
        </patternFill>
      </fill>
    </dxf>
    <dxf>
      <font>
        <color theme="0"/>
      </font>
      <fill>
        <patternFill>
          <bgColor rgb="FFCC99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9900CC"/>
        </patternFill>
      </fill>
    </dxf>
    <dxf>
      <font>
        <color theme="0"/>
      </font>
      <fill>
        <patternFill>
          <bgColor rgb="FFCC99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9900CC"/>
        </patternFill>
      </fill>
    </dxf>
    <dxf>
      <font>
        <color theme="0"/>
      </font>
      <fill>
        <patternFill>
          <bgColor rgb="FFCC99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9900CC"/>
        </patternFill>
      </fill>
    </dxf>
    <dxf>
      <font>
        <color theme="0"/>
      </font>
      <fill>
        <patternFill>
          <bgColor rgb="FFCC990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9900CC"/>
        </patternFill>
      </fill>
    </dxf>
    <dxf>
      <font>
        <color theme="0"/>
      </font>
      <fill>
        <patternFill>
          <bgColor rgb="FFCC99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9900CC"/>
        </patternFill>
      </fill>
    </dxf>
    <dxf>
      <font>
        <color theme="0"/>
      </font>
      <fill>
        <patternFill>
          <bgColor rgb="FFCC99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9900CC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9900CC"/>
        </patternFill>
      </fill>
    </dxf>
    <dxf>
      <font>
        <color theme="0"/>
      </font>
      <fill>
        <patternFill>
          <bgColor rgb="FFCC9900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theme="0"/>
      </font>
      <fill>
        <patternFill>
          <bgColor rgb="FFA09D00"/>
        </patternFill>
      </fill>
    </dxf>
    <dxf>
      <font>
        <color theme="2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2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2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2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2"/>
      </font>
      <fill>
        <patternFill>
          <bgColor theme="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color theme="0"/>
      </font>
      <fill>
        <patternFill>
          <bgColor rgb="FFA09D00"/>
        </patternFill>
      </fill>
    </dxf>
    <dxf>
      <font>
        <color theme="2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2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2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2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color theme="2"/>
      </font>
      <fill>
        <patternFill>
          <bgColor theme="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A09D00"/>
        </patternFill>
      </fill>
    </dxf>
    <dxf>
      <font>
        <color theme="0"/>
      </font>
      <fill>
        <patternFill>
          <bgColor rgb="FFA09E00"/>
        </patternFill>
      </fill>
    </dxf>
    <dxf>
      <font>
        <color theme="0"/>
      </font>
      <fill>
        <patternFill>
          <bgColor rgb="FFA09D0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font>
        <b/>
        <i val="0"/>
        <color theme="0"/>
      </font>
      <fill>
        <patternFill>
          <bgColor rgb="FFA09D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9C6500"/>
      <rgbColor rgb="FF800080"/>
      <rgbColor rgb="FF008080"/>
      <rgbColor rgb="FFC0C0C0"/>
      <rgbColor rgb="FF808080"/>
      <rgbColor rgb="FF9999FF"/>
      <rgbColor rgb="FFB33B49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E6E6"/>
      <color rgb="FFCC9900"/>
      <color rgb="FF9900CC"/>
      <color rgb="FFD94B5B"/>
      <color rgb="FFAABED3"/>
      <color rgb="FFA09D00"/>
      <color rgb="FFA09E00"/>
      <color rgb="FFDDD955"/>
      <color rgb="FFBE4C5B"/>
      <color rgb="FF6100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0</xdr:row>
      <xdr:rowOff>0</xdr:rowOff>
    </xdr:from>
    <xdr:to>
      <xdr:col>12</xdr:col>
      <xdr:colOff>469900</xdr:colOff>
      <xdr:row>0</xdr:row>
      <xdr:rowOff>1388657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601" y="0"/>
          <a:ext cx="7397749" cy="138865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0</xdr:rowOff>
    </xdr:from>
    <xdr:to>
      <xdr:col>12</xdr:col>
      <xdr:colOff>831849</xdr:colOff>
      <xdr:row>0</xdr:row>
      <xdr:rowOff>1388657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42950" y="0"/>
          <a:ext cx="7397749" cy="138865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0</xdr:rowOff>
    </xdr:from>
    <xdr:to>
      <xdr:col>13</xdr:col>
      <xdr:colOff>234949</xdr:colOff>
      <xdr:row>0</xdr:row>
      <xdr:rowOff>1388657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250" y="0"/>
          <a:ext cx="7397749" cy="138865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0</xdr:rowOff>
    </xdr:from>
    <xdr:to>
      <xdr:col>13</xdr:col>
      <xdr:colOff>355599</xdr:colOff>
      <xdr:row>0</xdr:row>
      <xdr:rowOff>1388657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250" y="0"/>
          <a:ext cx="7397749" cy="138865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0</xdr:rowOff>
    </xdr:from>
    <xdr:to>
      <xdr:col>8</xdr:col>
      <xdr:colOff>507999</xdr:colOff>
      <xdr:row>0</xdr:row>
      <xdr:rowOff>1388657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250" y="0"/>
          <a:ext cx="7397749" cy="138865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0</xdr:rowOff>
    </xdr:from>
    <xdr:to>
      <xdr:col>8</xdr:col>
      <xdr:colOff>469899</xdr:colOff>
      <xdr:row>0</xdr:row>
      <xdr:rowOff>1388657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6700" y="0"/>
          <a:ext cx="7397749" cy="138865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topLeftCell="A55" zoomScaleNormal="100" workbookViewId="0">
      <selection activeCell="P75" sqref="P75"/>
    </sheetView>
  </sheetViews>
  <sheetFormatPr defaultRowHeight="12.5" x14ac:dyDescent="0.25"/>
  <cols>
    <col min="1" max="1" width="5.6328125" style="5" customWidth="1"/>
    <col min="2" max="1025" width="8.6328125" style="5" customWidth="1"/>
    <col min="1026" max="16384" width="8.7265625" style="5"/>
  </cols>
  <sheetData>
    <row r="1" spans="1:15" ht="118.5" customHeight="1" x14ac:dyDescent="0.25">
      <c r="A1" s="38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8"/>
      <c r="N1" s="38"/>
      <c r="O1" s="38"/>
    </row>
    <row r="2" spans="1:15" s="3" customFormat="1" ht="14" x14ac:dyDescent="0.3">
      <c r="A2" s="12"/>
      <c r="B2" s="13" t="s">
        <v>71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  <c r="N2" s="38"/>
      <c r="O2" s="38"/>
    </row>
    <row r="3" spans="1:15" x14ac:dyDescent="0.25">
      <c r="A3" s="38"/>
      <c r="B3" s="94" t="s">
        <v>172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38"/>
      <c r="O3" s="38"/>
    </row>
    <row r="4" spans="1:15" x14ac:dyDescent="0.25">
      <c r="A4" s="38"/>
      <c r="B4" s="76"/>
      <c r="C4" s="77" t="s">
        <v>173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38"/>
      <c r="O4" s="38"/>
    </row>
    <row r="5" spans="1:15" x14ac:dyDescent="0.25">
      <c r="A5" s="38"/>
      <c r="B5" s="76"/>
      <c r="C5" s="78" t="s">
        <v>175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38"/>
      <c r="O5" s="38"/>
    </row>
    <row r="6" spans="1:15" x14ac:dyDescent="0.25">
      <c r="A6" s="38"/>
      <c r="B6" s="75"/>
      <c r="C6" s="79" t="s">
        <v>174</v>
      </c>
      <c r="D6" s="75"/>
      <c r="E6" s="75"/>
      <c r="F6" s="75"/>
      <c r="G6" s="75"/>
      <c r="H6" s="75"/>
      <c r="I6" s="75"/>
      <c r="J6" s="75"/>
      <c r="K6" s="75"/>
      <c r="L6" s="75"/>
      <c r="M6" s="38"/>
      <c r="N6" s="38"/>
      <c r="O6" s="38"/>
    </row>
    <row r="7" spans="1:15" x14ac:dyDescent="0.25">
      <c r="A7" s="38"/>
      <c r="B7" s="75"/>
      <c r="C7" s="79" t="s">
        <v>190</v>
      </c>
      <c r="D7" s="75"/>
      <c r="E7" s="75"/>
      <c r="F7" s="75"/>
      <c r="G7" s="75"/>
      <c r="H7" s="75"/>
      <c r="I7" s="75"/>
      <c r="J7" s="75"/>
      <c r="K7" s="75"/>
      <c r="L7" s="75"/>
      <c r="M7" s="38"/>
      <c r="N7" s="38"/>
      <c r="O7" s="38"/>
    </row>
    <row r="8" spans="1:15" x14ac:dyDescent="0.25">
      <c r="A8" s="38"/>
      <c r="B8" s="94" t="s">
        <v>191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38"/>
      <c r="O8" s="38"/>
    </row>
    <row r="9" spans="1:1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3" customFormat="1" ht="14" x14ac:dyDescent="0.3">
      <c r="A10" s="12"/>
      <c r="B10" s="13" t="s"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8"/>
      <c r="O10" s="38"/>
    </row>
    <row r="11" spans="1:15" x14ac:dyDescent="0.25">
      <c r="A11" s="38"/>
      <c r="B11" s="75" t="s">
        <v>176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8"/>
      <c r="N11" s="38"/>
      <c r="O11" s="38"/>
    </row>
    <row r="12" spans="1:15" x14ac:dyDescent="0.25">
      <c r="A12" s="38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38"/>
      <c r="N12" s="38"/>
      <c r="O12" s="38"/>
    </row>
    <row r="13" spans="1:15" s="4" customFormat="1" ht="14" x14ac:dyDescent="0.3">
      <c r="A13" s="12"/>
      <c r="B13" s="13" t="s">
        <v>49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8"/>
      <c r="O13" s="38"/>
    </row>
    <row r="14" spans="1:15" x14ac:dyDescent="0.25">
      <c r="A14" s="38"/>
      <c r="B14" s="75" t="s">
        <v>77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8"/>
      <c r="N14" s="38"/>
      <c r="O14" s="38"/>
    </row>
    <row r="15" spans="1:15" x14ac:dyDescent="0.25">
      <c r="A15" s="38"/>
      <c r="B15" s="75" t="s">
        <v>165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8"/>
      <c r="N15" s="38"/>
      <c r="O15" s="38"/>
    </row>
    <row r="16" spans="1:15" x14ac:dyDescent="0.25">
      <c r="A16" s="38"/>
      <c r="B16" s="75" t="s">
        <v>166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8"/>
      <c r="N16" s="38"/>
      <c r="O16" s="38"/>
    </row>
    <row r="17" spans="1:19" x14ac:dyDescent="0.25">
      <c r="A17" s="38"/>
      <c r="B17" s="72" t="s">
        <v>61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8"/>
      <c r="N17" s="38"/>
      <c r="O17" s="38"/>
    </row>
    <row r="18" spans="1:19" x14ac:dyDescent="0.25">
      <c r="A18" s="38"/>
      <c r="B18" s="75" t="s">
        <v>62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38"/>
      <c r="N18" s="38"/>
      <c r="O18" s="38"/>
    </row>
    <row r="19" spans="1:19" x14ac:dyDescent="0.25">
      <c r="A19" s="38"/>
      <c r="B19" s="72" t="s">
        <v>63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38"/>
      <c r="N19" s="38"/>
      <c r="O19" s="38"/>
    </row>
    <row r="20" spans="1:19" x14ac:dyDescent="0.25">
      <c r="A20" s="38"/>
      <c r="B20" s="72" t="s">
        <v>64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38"/>
      <c r="N20" s="38"/>
      <c r="O20" s="38"/>
    </row>
    <row r="21" spans="1:19" x14ac:dyDescent="0.25">
      <c r="A21" s="38"/>
      <c r="B21" s="72" t="s">
        <v>65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38"/>
      <c r="N21" s="38"/>
      <c r="O21" s="38"/>
    </row>
    <row r="22" spans="1:19" x14ac:dyDescent="0.25">
      <c r="A22" s="38"/>
      <c r="B22" s="72" t="s">
        <v>66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38"/>
      <c r="N22" s="38"/>
      <c r="O22" s="38"/>
    </row>
    <row r="23" spans="1:19" x14ac:dyDescent="0.25">
      <c r="A23" s="38"/>
      <c r="B23" s="72" t="s">
        <v>67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38"/>
      <c r="N23" s="38"/>
      <c r="O23" s="38"/>
    </row>
    <row r="24" spans="1:19" x14ac:dyDescent="0.25">
      <c r="A24" s="38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38"/>
      <c r="N24" s="38"/>
      <c r="O24" s="38"/>
    </row>
    <row r="25" spans="1:19" x14ac:dyDescent="0.25">
      <c r="A25" s="38"/>
      <c r="B25" s="94" t="s">
        <v>1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38"/>
      <c r="O25" s="38"/>
    </row>
    <row r="26" spans="1:19" x14ac:dyDescent="0.25">
      <c r="A26" s="38"/>
      <c r="B26" s="94" t="s">
        <v>2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38"/>
      <c r="O26" s="38"/>
    </row>
    <row r="27" spans="1:19" x14ac:dyDescent="0.25">
      <c r="A27" s="38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38"/>
      <c r="O27" s="38"/>
    </row>
    <row r="28" spans="1:19" x14ac:dyDescent="0.25">
      <c r="A28" s="38"/>
      <c r="B28" s="92" t="s">
        <v>194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38"/>
      <c r="O28" s="38"/>
    </row>
    <row r="29" spans="1:19" x14ac:dyDescent="0.25">
      <c r="A29" s="38"/>
      <c r="B29" s="92" t="s">
        <v>195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38"/>
      <c r="O29" s="38"/>
    </row>
    <row r="30" spans="1:19" x14ac:dyDescent="0.25">
      <c r="A30" s="38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38"/>
      <c r="N30" s="38"/>
      <c r="O30" s="38"/>
    </row>
    <row r="31" spans="1:19" s="4" customFormat="1" ht="14" x14ac:dyDescent="0.3">
      <c r="A31" s="12"/>
      <c r="B31" s="13" t="s">
        <v>50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38"/>
      <c r="O31" s="38"/>
      <c r="Q31" s="5"/>
      <c r="R31" s="5"/>
      <c r="S31" s="5"/>
    </row>
    <row r="32" spans="1:19" x14ac:dyDescent="0.25">
      <c r="A32" s="38"/>
      <c r="B32" s="73" t="s">
        <v>48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38"/>
      <c r="O32" s="38"/>
    </row>
    <row r="33" spans="1:19" x14ac:dyDescent="0.25">
      <c r="A33" s="38"/>
      <c r="B33" s="74" t="s">
        <v>78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3"/>
      <c r="N33" s="38"/>
      <c r="O33" s="38"/>
    </row>
    <row r="34" spans="1:19" x14ac:dyDescent="0.25">
      <c r="A34" s="38"/>
      <c r="B34" s="72" t="s">
        <v>79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38"/>
      <c r="N34" s="38"/>
      <c r="O34" s="38"/>
    </row>
    <row r="35" spans="1:19" x14ac:dyDescent="0.25">
      <c r="A35" s="38"/>
      <c r="B35" s="72" t="s">
        <v>51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38"/>
      <c r="N35" s="38"/>
      <c r="O35" s="38"/>
    </row>
    <row r="36" spans="1:19" x14ac:dyDescent="0.25">
      <c r="A36" s="38"/>
      <c r="B36" s="72" t="s">
        <v>68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8"/>
      <c r="N36" s="38"/>
      <c r="O36" s="38"/>
    </row>
    <row r="37" spans="1:19" x14ac:dyDescent="0.25">
      <c r="A37" s="38"/>
      <c r="B37" s="72" t="s">
        <v>69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38"/>
      <c r="N37" s="38"/>
      <c r="O37" s="38"/>
    </row>
    <row r="38" spans="1:19" x14ac:dyDescent="0.25">
      <c r="A38" s="38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38"/>
      <c r="N38" s="38"/>
      <c r="O38" s="38"/>
    </row>
    <row r="39" spans="1:19" s="4" customFormat="1" ht="14" x14ac:dyDescent="0.3">
      <c r="A39" s="12"/>
      <c r="B39" s="13" t="s">
        <v>150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8"/>
      <c r="O39" s="38"/>
      <c r="Q39" s="5"/>
      <c r="R39" s="5"/>
      <c r="S39" s="5"/>
    </row>
    <row r="40" spans="1:19" x14ac:dyDescent="0.25">
      <c r="A40" s="38"/>
      <c r="B40" s="72" t="s">
        <v>164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38"/>
      <c r="N40" s="38"/>
      <c r="O40" s="38"/>
    </row>
    <row r="41" spans="1:19" x14ac:dyDescent="0.25">
      <c r="A41" s="38"/>
      <c r="B41" s="72" t="s">
        <v>151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38"/>
      <c r="N41" s="38"/>
      <c r="O41" s="38"/>
    </row>
    <row r="42" spans="1:19" x14ac:dyDescent="0.25">
      <c r="A42" s="38"/>
      <c r="B42" s="72" t="s">
        <v>186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38"/>
      <c r="N42" s="38"/>
      <c r="O42" s="38"/>
    </row>
    <row r="43" spans="1:19" x14ac:dyDescent="0.25">
      <c r="A43" s="38"/>
      <c r="B43" s="72" t="s">
        <v>187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38"/>
      <c r="N43" s="38"/>
      <c r="O43" s="38"/>
    </row>
    <row r="44" spans="1:19" x14ac:dyDescent="0.25">
      <c r="A44" s="38"/>
      <c r="B44" s="72" t="s">
        <v>188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38"/>
      <c r="N44" s="38"/>
      <c r="O44" s="38"/>
    </row>
    <row r="45" spans="1:19" x14ac:dyDescent="0.25">
      <c r="A45" s="38"/>
      <c r="B45" s="72" t="s">
        <v>189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38"/>
      <c r="N45" s="38"/>
      <c r="O45" s="38"/>
    </row>
    <row r="46" spans="1:19" x14ac:dyDescent="0.25">
      <c r="A46" s="38"/>
      <c r="B46" s="72" t="s">
        <v>177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38"/>
      <c r="N46" s="38"/>
      <c r="O46" s="38"/>
    </row>
    <row r="47" spans="1:19" x14ac:dyDescent="0.25">
      <c r="A47" s="38"/>
      <c r="B47" s="72" t="s">
        <v>178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38"/>
      <c r="N47" s="38"/>
      <c r="O47" s="38"/>
    </row>
    <row r="48" spans="1:19" x14ac:dyDescent="0.25">
      <c r="A48" s="38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38"/>
      <c r="N48" s="38"/>
      <c r="O48" s="38"/>
    </row>
    <row r="49" spans="1:15" x14ac:dyDescent="0.25">
      <c r="A49" s="38"/>
      <c r="B49" s="72" t="s">
        <v>153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38"/>
      <c r="N49" s="38"/>
      <c r="O49" s="38"/>
    </row>
    <row r="50" spans="1:15" x14ac:dyDescent="0.25">
      <c r="A50" s="38"/>
      <c r="B50" s="38" t="s">
        <v>152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38"/>
      <c r="N50" s="38"/>
      <c r="O50" s="38"/>
    </row>
    <row r="51" spans="1:15" x14ac:dyDescent="0.25">
      <c r="A51" s="38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38"/>
      <c r="N51" s="38"/>
      <c r="O51" s="38"/>
    </row>
    <row r="52" spans="1:15" x14ac:dyDescent="0.25">
      <c r="A52" s="38"/>
      <c r="B52" s="72" t="s">
        <v>58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38"/>
      <c r="N52" s="38"/>
      <c r="O52" s="38"/>
    </row>
    <row r="53" spans="1:15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s="3" customFormat="1" ht="14" x14ac:dyDescent="0.3">
      <c r="A54" s="10"/>
      <c r="B54" s="95" t="s">
        <v>70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10"/>
      <c r="N54" s="38"/>
      <c r="O54" s="38"/>
    </row>
    <row r="55" spans="1:15" s="3" customFormat="1" ht="14" x14ac:dyDescent="0.3">
      <c r="A55" s="10"/>
      <c r="B55" s="95" t="s">
        <v>72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10"/>
      <c r="N55" s="38"/>
      <c r="O55" s="38"/>
    </row>
    <row r="56" spans="1:15" s="3" customFormat="1" ht="14" x14ac:dyDescent="0.3">
      <c r="A56" s="10"/>
      <c r="B56" s="95" t="s">
        <v>59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0"/>
      <c r="N56" s="38"/>
      <c r="O56" s="38"/>
    </row>
    <row r="57" spans="1:15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s="3" customFormat="1" ht="14" x14ac:dyDescent="0.3">
      <c r="A58" s="15"/>
      <c r="B58" s="16" t="s">
        <v>80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38"/>
      <c r="O58" s="38"/>
    </row>
    <row r="59" spans="1:15" s="3" customFormat="1" ht="14" x14ac:dyDescent="0.3">
      <c r="A59" s="80"/>
      <c r="B59" s="8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38"/>
      <c r="O59" s="38"/>
    </row>
    <row r="60" spans="1:15" x14ac:dyDescent="0.25">
      <c r="A60" s="38"/>
      <c r="B60" s="98" t="s">
        <v>30</v>
      </c>
      <c r="C60" s="99" t="s">
        <v>31</v>
      </c>
      <c r="D60" s="68" t="s">
        <v>54</v>
      </c>
      <c r="E60" s="68"/>
      <c r="F60" s="68"/>
      <c r="G60" s="68"/>
      <c r="H60" s="68"/>
      <c r="I60" s="68"/>
      <c r="J60" s="68"/>
      <c r="K60" s="68"/>
      <c r="L60" s="69"/>
      <c r="M60" s="38"/>
      <c r="N60" s="38"/>
      <c r="O60" s="38"/>
    </row>
    <row r="61" spans="1:15" x14ac:dyDescent="0.25">
      <c r="A61" s="38"/>
      <c r="B61" s="6"/>
      <c r="C61" s="7"/>
      <c r="D61" s="70" t="s">
        <v>55</v>
      </c>
      <c r="E61" s="70"/>
      <c r="F61" s="70"/>
      <c r="G61" s="70"/>
      <c r="H61" s="70"/>
      <c r="I61" s="70"/>
      <c r="J61" s="70"/>
      <c r="K61" s="70"/>
      <c r="L61" s="71"/>
      <c r="M61" s="38"/>
      <c r="N61" s="38"/>
      <c r="O61" s="38"/>
    </row>
    <row r="62" spans="1:15" x14ac:dyDescent="0.25">
      <c r="A62" s="38"/>
      <c r="B62" s="100" t="s">
        <v>32</v>
      </c>
      <c r="C62" s="101" t="s">
        <v>35</v>
      </c>
      <c r="D62" s="68" t="s">
        <v>52</v>
      </c>
      <c r="E62" s="68"/>
      <c r="F62" s="68"/>
      <c r="G62" s="68"/>
      <c r="H62" s="68"/>
      <c r="I62" s="68"/>
      <c r="J62" s="68"/>
      <c r="K62" s="68"/>
      <c r="L62" s="69"/>
      <c r="M62" s="38"/>
      <c r="N62" s="38"/>
      <c r="O62" s="38"/>
    </row>
    <row r="63" spans="1:15" x14ac:dyDescent="0.25">
      <c r="A63" s="38"/>
      <c r="B63" s="8"/>
      <c r="C63" s="9"/>
      <c r="D63" s="70" t="s">
        <v>53</v>
      </c>
      <c r="E63" s="70"/>
      <c r="F63" s="70"/>
      <c r="G63" s="70"/>
      <c r="H63" s="70"/>
      <c r="I63" s="70"/>
      <c r="J63" s="70"/>
      <c r="K63" s="70"/>
      <c r="L63" s="71"/>
      <c r="M63" s="38"/>
      <c r="N63" s="38"/>
      <c r="O63" s="38"/>
    </row>
    <row r="64" spans="1:15" x14ac:dyDescent="0.25">
      <c r="A64" s="38"/>
      <c r="B64" s="102" t="s">
        <v>33</v>
      </c>
      <c r="C64" s="103" t="s">
        <v>34</v>
      </c>
      <c r="D64" s="68" t="s">
        <v>56</v>
      </c>
      <c r="E64" s="68"/>
      <c r="F64" s="68"/>
      <c r="G64" s="68"/>
      <c r="H64" s="68"/>
      <c r="I64" s="68"/>
      <c r="J64" s="68"/>
      <c r="K64" s="68"/>
      <c r="L64" s="69"/>
      <c r="M64" s="38"/>
      <c r="N64" s="38"/>
      <c r="O64" s="38"/>
    </row>
    <row r="65" spans="1:15" x14ac:dyDescent="0.25">
      <c r="A65" s="38"/>
      <c r="B65" s="96" t="s">
        <v>57</v>
      </c>
      <c r="C65" s="97"/>
      <c r="D65" s="70"/>
      <c r="E65" s="70"/>
      <c r="F65" s="70"/>
      <c r="G65" s="70"/>
      <c r="H65" s="70"/>
      <c r="I65" s="70"/>
      <c r="J65" s="70"/>
      <c r="K65" s="70"/>
      <c r="L65" s="71"/>
      <c r="M65" s="38"/>
      <c r="N65" s="38"/>
      <c r="O65" s="38"/>
    </row>
    <row r="66" spans="1:15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x14ac:dyDescent="0.25">
      <c r="A67" s="38"/>
      <c r="B67" s="67" t="s">
        <v>102</v>
      </c>
      <c r="C67" s="93">
        <v>44169</v>
      </c>
      <c r="D67" s="93"/>
      <c r="E67" s="93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</sheetData>
  <sheetProtection algorithmName="SHA-512" hashValue="S84e7zylLJcCY4PQXxmOz1/F4mLm+25nMrsZQaGcGSX8FY5FmuT0KjjF1pMHiOivSaqqFJ0rHtTJr9XB72bfJg==" saltValue="R2s3lvgRACv65KwidJi4Cg==" spinCount="100000" sheet="1" objects="1" scenarios="1" selectLockedCells="1" selectUnlockedCells="1"/>
  <mergeCells count="12">
    <mergeCell ref="C67:E67"/>
    <mergeCell ref="B3:M3"/>
    <mergeCell ref="B25:M25"/>
    <mergeCell ref="B26:M26"/>
    <mergeCell ref="B54:L54"/>
    <mergeCell ref="B65:C65"/>
    <mergeCell ref="B60:C60"/>
    <mergeCell ref="B62:C62"/>
    <mergeCell ref="B64:C64"/>
    <mergeCell ref="B55:L55"/>
    <mergeCell ref="B56:L56"/>
    <mergeCell ref="B8:M8"/>
  </mergeCells>
  <conditionalFormatting sqref="B64">
    <cfRule type="cellIs" dxfId="266" priority="4" operator="greaterThan">
      <formula>0.9</formula>
    </cfRule>
  </conditionalFormatting>
  <conditionalFormatting sqref="B65">
    <cfRule type="cellIs" dxfId="265" priority="3" operator="greaterThan">
      <formula>0.9</formula>
    </cfRule>
  </conditionalFormatting>
  <pageMargins left="0.7" right="0.7" top="0.75" bottom="0.75" header="0.51180555555555496" footer="0.51180555555555496"/>
  <pageSetup paperSize="9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0"/>
  <sheetViews>
    <sheetView topLeftCell="A2" zoomScaleNormal="100" workbookViewId="0">
      <selection activeCell="F6" sqref="F6"/>
    </sheetView>
  </sheetViews>
  <sheetFormatPr defaultRowHeight="14" x14ac:dyDescent="0.3"/>
  <cols>
    <col min="1" max="1" width="2.6328125" style="5" customWidth="1"/>
    <col min="2" max="2" width="12.6328125" style="5" customWidth="1"/>
    <col min="3" max="3" width="2.6328125" style="5" customWidth="1"/>
    <col min="4" max="4" width="12.6328125" style="5" customWidth="1"/>
    <col min="5" max="5" width="2.6328125" style="5" customWidth="1"/>
    <col min="6" max="6" width="12.6328125" style="5" customWidth="1"/>
    <col min="7" max="7" width="2.6328125" style="5" customWidth="1"/>
    <col min="8" max="10" width="12.6328125" style="5" customWidth="1"/>
    <col min="11" max="11" width="2.6328125" style="5" customWidth="1"/>
    <col min="12" max="14" width="12.6328125" style="5" customWidth="1"/>
    <col min="15" max="15" width="2.6328125" style="5" customWidth="1"/>
    <col min="16" max="1028" width="8.6328125" style="3" customWidth="1"/>
    <col min="1029" max="16384" width="8.7265625" style="3"/>
  </cols>
  <sheetData>
    <row r="1" spans="1:15" s="23" customFormat="1" ht="118.5" customHeigh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30" customFormat="1" ht="12.5" customHeight="1" x14ac:dyDescent="0.3">
      <c r="A2" s="20"/>
      <c r="B2" s="21" t="s">
        <v>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23" customFormat="1" ht="12.5" customHeight="1" x14ac:dyDescent="0.3">
      <c r="A3" s="29"/>
      <c r="B3" s="5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23" customFormat="1" ht="12.5" customHeight="1" x14ac:dyDescent="0.3">
      <c r="A4" s="29"/>
      <c r="B4" s="29"/>
      <c r="C4" s="29"/>
      <c r="D4" s="29" t="s">
        <v>4</v>
      </c>
      <c r="E4" s="29"/>
      <c r="F4" s="29"/>
      <c r="G4" s="29"/>
      <c r="H4" s="29" t="s">
        <v>5</v>
      </c>
      <c r="I4" s="29" t="s">
        <v>5</v>
      </c>
      <c r="J4" s="29" t="s">
        <v>5</v>
      </c>
      <c r="K4" s="29"/>
      <c r="L4" s="29" t="s">
        <v>6</v>
      </c>
      <c r="M4" s="29" t="s">
        <v>6</v>
      </c>
      <c r="N4" s="29" t="s">
        <v>7</v>
      </c>
      <c r="O4" s="29"/>
    </row>
    <row r="5" spans="1:15" s="23" customFormat="1" ht="12.5" customHeight="1" x14ac:dyDescent="0.3">
      <c r="A5" s="29"/>
      <c r="B5" s="29" t="s">
        <v>8</v>
      </c>
      <c r="C5" s="29"/>
      <c r="D5" s="29" t="s">
        <v>9</v>
      </c>
      <c r="E5" s="29"/>
      <c r="F5" s="29" t="s">
        <v>16</v>
      </c>
      <c r="G5" s="29"/>
      <c r="H5" s="29" t="s">
        <v>10</v>
      </c>
      <c r="I5" s="29" t="s">
        <v>11</v>
      </c>
      <c r="J5" s="29" t="s">
        <v>12</v>
      </c>
      <c r="K5" s="29"/>
      <c r="L5" s="29" t="s">
        <v>10</v>
      </c>
      <c r="M5" s="29" t="s">
        <v>11</v>
      </c>
      <c r="N5" s="29" t="s">
        <v>12</v>
      </c>
      <c r="O5" s="29"/>
    </row>
    <row r="6" spans="1:15" ht="12.5" customHeight="1" x14ac:dyDescent="0.3">
      <c r="A6" s="38"/>
      <c r="B6" s="17"/>
      <c r="C6" s="66"/>
      <c r="D6" s="17"/>
      <c r="E6" s="38"/>
      <c r="F6" s="19"/>
      <c r="G6" s="66"/>
      <c r="H6" s="17"/>
      <c r="I6" s="17"/>
      <c r="J6" s="17"/>
      <c r="K6" s="66"/>
      <c r="L6" s="17"/>
      <c r="M6" s="17"/>
      <c r="N6" s="17"/>
      <c r="O6" s="38"/>
    </row>
    <row r="7" spans="1:15" ht="12.5" customHeight="1" x14ac:dyDescent="0.3">
      <c r="A7" s="38"/>
      <c r="B7" s="17"/>
      <c r="C7" s="66"/>
      <c r="D7" s="17"/>
      <c r="E7" s="38"/>
      <c r="F7" s="19"/>
      <c r="G7" s="66"/>
      <c r="H7" s="17"/>
      <c r="I7" s="17"/>
      <c r="J7" s="17"/>
      <c r="K7" s="66"/>
      <c r="L7" s="17"/>
      <c r="M7" s="17"/>
      <c r="N7" s="17"/>
      <c r="O7" s="38"/>
    </row>
    <row r="8" spans="1:15" ht="12.5" customHeight="1" x14ac:dyDescent="0.3">
      <c r="A8" s="38"/>
      <c r="B8" s="17"/>
      <c r="C8" s="66"/>
      <c r="D8" s="17"/>
      <c r="E8" s="38"/>
      <c r="F8" s="19"/>
      <c r="G8" s="66"/>
      <c r="H8" s="17"/>
      <c r="I8" s="17"/>
      <c r="J8" s="17"/>
      <c r="K8" s="66"/>
      <c r="L8" s="17"/>
      <c r="M8" s="17"/>
      <c r="N8" s="17"/>
      <c r="O8" s="38"/>
    </row>
    <row r="9" spans="1:15" s="23" customFormat="1" ht="12.5" customHeight="1" x14ac:dyDescent="0.3">
      <c r="A9" s="29"/>
      <c r="B9" s="39" t="s">
        <v>43</v>
      </c>
      <c r="C9" s="39"/>
      <c r="D9" s="29">
        <f>SUM(D6:D8)</f>
        <v>0</v>
      </c>
      <c r="E9" s="39"/>
      <c r="F9" s="39"/>
      <c r="G9" s="39"/>
      <c r="H9" s="29">
        <f>SUM(H6:H8)</f>
        <v>0</v>
      </c>
      <c r="I9" s="29">
        <f>SUM(I6:I8)</f>
        <v>0</v>
      </c>
      <c r="J9" s="29">
        <f>SUM(J6:J8)</f>
        <v>0</v>
      </c>
      <c r="K9" s="29"/>
      <c r="L9" s="29">
        <f>SUM(L6:L8)</f>
        <v>0</v>
      </c>
      <c r="M9" s="29">
        <f>SUM(M6:M8)</f>
        <v>0</v>
      </c>
      <c r="N9" s="29">
        <f>SUM(N6:N8)</f>
        <v>0</v>
      </c>
      <c r="O9" s="29"/>
    </row>
    <row r="10" spans="1:15" s="23" customFormat="1" ht="12.5" customHeight="1" x14ac:dyDescent="0.3">
      <c r="A10" s="29"/>
      <c r="B10" s="39"/>
      <c r="C10" s="39"/>
      <c r="D10" s="29"/>
      <c r="E10" s="39"/>
      <c r="F10" s="39"/>
      <c r="G10" s="39"/>
      <c r="H10" s="29"/>
      <c r="I10" s="29"/>
      <c r="J10" s="29"/>
      <c r="K10" s="29"/>
      <c r="L10" s="29"/>
      <c r="M10" s="29"/>
      <c r="N10" s="29"/>
      <c r="O10" s="29"/>
    </row>
    <row r="11" spans="1:15" s="23" customFormat="1" ht="12.5" customHeight="1" x14ac:dyDescent="0.3">
      <c r="A11" s="29"/>
      <c r="B11" s="58" t="s">
        <v>123</v>
      </c>
      <c r="C11" s="39"/>
      <c r="D11" s="39"/>
      <c r="E11" s="39"/>
      <c r="F11" s="39"/>
      <c r="G11" s="39"/>
      <c r="H11" s="51" t="str">
        <f>IFERROR((VLOOKUP(E16,Verbergen!A:K,6,0)),"")</f>
        <v/>
      </c>
      <c r="I11" s="63" t="str">
        <f>IFERROR((VLOOKUP(E16,Verbergen!A:K,8,0)),"")</f>
        <v/>
      </c>
      <c r="J11" s="51" t="str">
        <f>IFERROR((VLOOKUP(E16,Verbergen!A:K,10,0)),"")</f>
        <v/>
      </c>
      <c r="K11" s="39"/>
      <c r="L11" s="64" t="str">
        <f>IFERROR((VLOOKUP(E16,Verbergen!A:K,7,0)),"")</f>
        <v/>
      </c>
      <c r="M11" s="51" t="str">
        <f>IFERROR((VLOOKUP(E16,Verbergen!A:K,9,0)),"")</f>
        <v/>
      </c>
      <c r="N11" s="47" t="str">
        <f>IFERROR((VLOOKUP(E16,Verbergen!A:K,11,0)),"")</f>
        <v/>
      </c>
      <c r="O11" s="29"/>
    </row>
    <row r="12" spans="1:15" s="23" customFormat="1" ht="12.5" customHeight="1" x14ac:dyDescent="0.3">
      <c r="A12" s="29"/>
      <c r="B12" s="58" t="s">
        <v>122</v>
      </c>
      <c r="C12" s="39"/>
      <c r="D12" s="29"/>
      <c r="E12" s="29"/>
      <c r="F12" s="29"/>
      <c r="G12" s="39"/>
      <c r="H12" s="65" t="str">
        <f>IFERROR((H9/D9),"Vul in de 2e")</f>
        <v>Vul in de 2e</v>
      </c>
      <c r="I12" s="65" t="str">
        <f>IFERROR((I9/D9),"kolom aantal")</f>
        <v>kolom aantal</v>
      </c>
      <c r="J12" s="65" t="str">
        <f>IFERROR((J9/D9),"leerlingen in")</f>
        <v>leerlingen in</v>
      </c>
      <c r="K12" s="39"/>
      <c r="L12" s="65" t="str">
        <f>IFERROR((L9/D9)," ")</f>
        <v xml:space="preserve"> </v>
      </c>
      <c r="M12" s="65" t="str">
        <f>IFERROR((M9/D9)," ")</f>
        <v xml:space="preserve"> </v>
      </c>
      <c r="N12" s="65" t="str">
        <f>IFERROR((N9/D9)," ")</f>
        <v xml:space="preserve"> </v>
      </c>
      <c r="O12" s="29"/>
    </row>
    <row r="13" spans="1:15" s="23" customFormat="1" ht="12.5" customHeight="1" x14ac:dyDescent="0.3">
      <c r="A13" s="2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29"/>
    </row>
    <row r="14" spans="1:15" s="30" customFormat="1" ht="12.5" customHeight="1" x14ac:dyDescent="0.3">
      <c r="A14" s="20"/>
      <c r="B14" s="21" t="s">
        <v>121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23" customFormat="1" ht="12.5" customHeight="1" x14ac:dyDescent="0.3">
      <c r="A15" s="2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9"/>
    </row>
    <row r="16" spans="1:15" s="23" customFormat="1" ht="12.5" customHeight="1" x14ac:dyDescent="0.3">
      <c r="A16" s="29"/>
      <c r="B16" s="58" t="s">
        <v>100</v>
      </c>
      <c r="C16" s="39"/>
      <c r="D16" s="59"/>
      <c r="E16" s="104" t="str">
        <f>IFERROR(ROUND(AVERAGE(F6:F8),1),"Weging ontbreekt")</f>
        <v>Weging ontbreekt</v>
      </c>
      <c r="F16" s="104"/>
      <c r="G16" s="104"/>
      <c r="H16" s="58" t="s">
        <v>13</v>
      </c>
      <c r="I16" s="60"/>
      <c r="J16" s="25" t="str">
        <f>IFERROR((H9+I9+J9)/((3*D6)+(3*D7)+(3*D8))," ")</f>
        <v xml:space="preserve"> </v>
      </c>
      <c r="K16" s="39"/>
      <c r="L16" s="58" t="s">
        <v>14</v>
      </c>
      <c r="M16" s="39"/>
      <c r="N16" s="61" t="str">
        <f>IFERROR((L9+M9+N9)/((3*D6)+(3*D7)+(3*D8))," ")</f>
        <v xml:space="preserve"> </v>
      </c>
      <c r="O16" s="29"/>
    </row>
    <row r="17" spans="1:15" s="23" customFormat="1" ht="12.5" customHeight="1" x14ac:dyDescent="0.3">
      <c r="A17" s="29"/>
      <c r="B17" s="39"/>
      <c r="C17" s="39"/>
      <c r="D17" s="39"/>
      <c r="E17" s="39"/>
      <c r="F17" s="39"/>
      <c r="G17" s="39"/>
      <c r="H17" s="62"/>
      <c r="I17" s="62"/>
      <c r="J17" s="39"/>
      <c r="K17" s="39"/>
      <c r="L17" s="39"/>
      <c r="M17" s="39"/>
      <c r="N17" s="39"/>
      <c r="O17" s="29"/>
    </row>
    <row r="18" spans="1:15" s="23" customFormat="1" ht="12.5" customHeight="1" x14ac:dyDescent="0.3">
      <c r="A18" s="29"/>
      <c r="B18" s="29" t="s">
        <v>106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9"/>
    </row>
    <row r="19" spans="1:15" s="23" customFormat="1" ht="12.5" customHeight="1" x14ac:dyDescent="0.3">
      <c r="A19" s="29"/>
      <c r="B19" s="29" t="s">
        <v>107</v>
      </c>
      <c r="C19" s="39"/>
      <c r="D19" s="29"/>
      <c r="E19" s="29"/>
      <c r="F19" s="58" t="s">
        <v>108</v>
      </c>
      <c r="G19" s="29"/>
      <c r="H19" s="29"/>
      <c r="I19" s="51">
        <v>0.85</v>
      </c>
      <c r="J19" s="29"/>
      <c r="K19" s="29"/>
      <c r="L19" s="58" t="s">
        <v>110</v>
      </c>
      <c r="M19" s="29"/>
      <c r="N19" s="47" t="str">
        <f>IFERROR((VLOOKUP(E16,Verbergen!1:1048576,2,0)),"")</f>
        <v/>
      </c>
      <c r="O19" s="29"/>
    </row>
    <row r="20" spans="1:15" s="23" customFormat="1" ht="12.5" customHeight="1" x14ac:dyDescent="0.3">
      <c r="A20" s="29"/>
      <c r="B20" s="39"/>
      <c r="C20" s="39"/>
      <c r="D20" s="29"/>
      <c r="E20" s="29"/>
      <c r="F20" s="58" t="s">
        <v>109</v>
      </c>
      <c r="G20" s="29"/>
      <c r="H20" s="29"/>
      <c r="I20" s="63" t="str">
        <f>IFERROR((VLOOKUP(E16,Verbergen!A:E,5,0)),"")</f>
        <v/>
      </c>
      <c r="J20" s="29"/>
      <c r="K20" s="29"/>
      <c r="L20" s="58" t="s">
        <v>111</v>
      </c>
      <c r="M20" s="29"/>
      <c r="N20" s="47" t="str">
        <f>IFERROR((VLOOKUP(E16,Verbergen!1:1048576,3,0)),"")</f>
        <v/>
      </c>
      <c r="O20" s="29"/>
    </row>
    <row r="21" spans="1:15" s="23" customFormat="1" ht="12.5" customHeight="1" x14ac:dyDescent="0.3">
      <c r="A21" s="29"/>
      <c r="B21" s="39"/>
      <c r="C21" s="39"/>
      <c r="D21" s="29"/>
      <c r="E21" s="29"/>
      <c r="F21" s="58"/>
      <c r="G21" s="29"/>
      <c r="H21" s="29"/>
      <c r="I21" s="63"/>
      <c r="J21" s="29"/>
      <c r="K21" s="29"/>
      <c r="L21" s="58"/>
      <c r="M21" s="29"/>
      <c r="N21" s="47"/>
      <c r="O21" s="29"/>
    </row>
    <row r="22" spans="1:15" s="30" customFormat="1" ht="12.5" customHeight="1" x14ac:dyDescent="0.3">
      <c r="A22" s="20"/>
      <c r="B22" s="21" t="s">
        <v>80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31" customFormat="1" ht="12.5" customHeight="1" x14ac:dyDescent="0.3">
      <c r="A23" s="46"/>
      <c r="B23" s="5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s="23" customFormat="1" ht="12.5" customHeight="1" x14ac:dyDescent="0.3">
      <c r="A24" s="29"/>
      <c r="B24" s="29"/>
      <c r="C24" s="29"/>
      <c r="D24" s="105" t="s">
        <v>101</v>
      </c>
      <c r="E24" s="105"/>
      <c r="F24" s="105"/>
      <c r="G24" s="105"/>
      <c r="H24" s="29"/>
      <c r="I24" s="29" t="s">
        <v>103</v>
      </c>
      <c r="J24" s="29"/>
      <c r="K24" s="29"/>
      <c r="L24" s="41"/>
      <c r="M24" s="29"/>
      <c r="N24" s="29"/>
      <c r="O24" s="29"/>
    </row>
    <row r="25" spans="1:15" s="23" customFormat="1" ht="12.5" customHeight="1" x14ac:dyDescent="0.3">
      <c r="A25" s="29"/>
      <c r="B25" s="29"/>
      <c r="C25" s="29"/>
      <c r="D25" s="106" t="s">
        <v>28</v>
      </c>
      <c r="E25" s="106"/>
      <c r="F25" s="106"/>
      <c r="G25" s="106"/>
      <c r="H25" s="29"/>
      <c r="I25" s="29" t="s">
        <v>179</v>
      </c>
      <c r="J25" s="29"/>
      <c r="K25" s="29"/>
      <c r="L25" s="29"/>
      <c r="M25" s="29"/>
      <c r="N25" s="29"/>
      <c r="O25" s="29"/>
    </row>
    <row r="26" spans="1:15" s="23" customFormat="1" ht="12.5" customHeight="1" x14ac:dyDescent="0.3">
      <c r="A26" s="29"/>
      <c r="B26" s="29"/>
      <c r="C26" s="29"/>
      <c r="D26" s="107" t="s">
        <v>29</v>
      </c>
      <c r="E26" s="107"/>
      <c r="F26" s="107"/>
      <c r="G26" s="107"/>
      <c r="H26" s="29"/>
      <c r="I26" s="29"/>
      <c r="J26" s="29"/>
      <c r="K26" s="29"/>
      <c r="L26" s="29"/>
      <c r="M26" s="29"/>
      <c r="N26" s="29"/>
      <c r="O26" s="29"/>
    </row>
    <row r="27" spans="1:15" s="23" customFormat="1" ht="12.5" customHeight="1" x14ac:dyDescent="0.3">
      <c r="A27" s="29"/>
      <c r="B27" s="46" t="s">
        <v>114</v>
      </c>
      <c r="C27" s="29"/>
      <c r="D27" s="29" t="s">
        <v>57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23" customFormat="1" ht="12.5" customHeigh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23" customFormat="1" ht="12.5" customHeigh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23" customFormat="1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23" customFormat="1" x14ac:dyDescent="0.3"/>
    <row r="32" spans="1:15" s="23" customFormat="1" x14ac:dyDescent="0.3"/>
    <row r="33" spans="1:15" s="23" customFormat="1" x14ac:dyDescent="0.3"/>
    <row r="34" spans="1:15" s="23" customFormat="1" x14ac:dyDescent="0.3"/>
    <row r="35" spans="1:15" s="23" customFormat="1" x14ac:dyDescent="0.3"/>
    <row r="36" spans="1:15" s="23" customForma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s="23" customFormat="1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s="23" customForma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s="23" customForma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s="23" customForma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s="23" customFormat="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s="23" customForma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s="23" customFormat="1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s="23" customFormat="1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s="23" customFormat="1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s="23" customFormat="1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s="23" customFormat="1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s="23" customFormat="1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s="23" customFormat="1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s="23" customFormat="1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23" customFormat="1" x14ac:dyDescent="0.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s="23" customFormat="1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s="23" customFormat="1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s="23" customFormat="1" x14ac:dyDescent="0.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s="23" customFormat="1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s="23" customFormat="1" x14ac:dyDescent="0.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s="23" customFormat="1" x14ac:dyDescent="0.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s="23" customFormat="1" x14ac:dyDescent="0.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s="23" customFormat="1" x14ac:dyDescent="0.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s="23" customFormat="1" x14ac:dyDescent="0.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s="23" customFormat="1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s="23" customFormat="1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s="23" customFormat="1" x14ac:dyDescent="0.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s="23" customFormat="1" x14ac:dyDescent="0.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s="23" customFormat="1" x14ac:dyDescent="0.3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s="23" customFormat="1" x14ac:dyDescent="0.3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s="23" customFormat="1" x14ac:dyDescent="0.3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s="23" customFormat="1" x14ac:dyDescent="0.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s="23" customFormat="1" x14ac:dyDescent="0.3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s="23" customForma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s="23" customForma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s="23" customForma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s="23" customFormat="1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s="23" customFormat="1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s="23" customFormat="1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s="23" customFormat="1" x14ac:dyDescent="0.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s="23" customFormat="1" x14ac:dyDescent="0.3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s="23" customFormat="1" x14ac:dyDescent="0.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s="23" customFormat="1" x14ac:dyDescent="0.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s="23" customFormat="1" x14ac:dyDescent="0.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s="23" customFormat="1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s="23" customFormat="1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s="23" customFormat="1" x14ac:dyDescent="0.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s="23" customFormat="1" x14ac:dyDescent="0.3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s="23" customForma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s="23" customFormat="1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s="23" customFormat="1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s="23" customFormat="1" x14ac:dyDescent="0.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s="23" customFormat="1" x14ac:dyDescent="0.3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s="23" customFormat="1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s="23" customFormat="1" x14ac:dyDescent="0.3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s="23" customFormat="1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s="23" customFormat="1" x14ac:dyDescent="0.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s="23" customFormat="1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s="23" customFormat="1" x14ac:dyDescent="0.3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s="23" customFormat="1" x14ac:dyDescent="0.3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s="23" customFormat="1" x14ac:dyDescent="0.3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s="23" customFormat="1" x14ac:dyDescent="0.3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s="23" customFormat="1" x14ac:dyDescent="0.3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s="23" customFormat="1" x14ac:dyDescent="0.3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s="23" customFormat="1" x14ac:dyDescent="0.3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s="23" customFormat="1" x14ac:dyDescent="0.3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s="23" customFormat="1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s="23" customFormat="1" x14ac:dyDescent="0.3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s="23" customFormat="1" x14ac:dyDescent="0.3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s="23" customFormat="1" x14ac:dyDescent="0.3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s="23" customFormat="1" x14ac:dyDescent="0.3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s="23" customFormat="1" x14ac:dyDescent="0.3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s="23" customFormat="1" x14ac:dyDescent="0.3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s="23" customForma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s="23" customFormat="1" x14ac:dyDescent="0.3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s="23" customFormat="1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s="23" customFormat="1" x14ac:dyDescent="0.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s="23" customFormat="1" x14ac:dyDescent="0.3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s="23" customFormat="1" x14ac:dyDescent="0.3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s="23" customFormat="1" x14ac:dyDescent="0.3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s="23" customFormat="1" x14ac:dyDescent="0.3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s="23" customFormat="1" x14ac:dyDescent="0.3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s="23" customFormat="1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s="23" customFormat="1" x14ac:dyDescent="0.3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s="23" customFormat="1" x14ac:dyDescent="0.3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s="23" customFormat="1" x14ac:dyDescent="0.3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s="23" customFormat="1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s="23" customFormat="1" x14ac:dyDescent="0.3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s="23" customFormat="1" x14ac:dyDescent="0.3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s="23" customFormat="1" x14ac:dyDescent="0.3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 s="23" customFormat="1" x14ac:dyDescent="0.3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s="23" customFormat="1" x14ac:dyDescent="0.3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s="23" customFormat="1" x14ac:dyDescent="0.3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s="23" customFormat="1" x14ac:dyDescent="0.3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s="23" customFormat="1" x14ac:dyDescent="0.3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s="23" customFormat="1" x14ac:dyDescent="0.3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s="23" customFormat="1" x14ac:dyDescent="0.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s="23" customFormat="1" x14ac:dyDescent="0.3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s="23" customFormat="1" x14ac:dyDescent="0.3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s="23" customFormat="1" x14ac:dyDescent="0.3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s="23" customFormat="1" x14ac:dyDescent="0.3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s="23" customFormat="1" x14ac:dyDescent="0.3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s="23" customFormat="1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s="23" customFormat="1" x14ac:dyDescent="0.3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s="23" customFormat="1" x14ac:dyDescent="0.3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s="23" customFormat="1" x14ac:dyDescent="0.3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s="23" customFormat="1" x14ac:dyDescent="0.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s="23" customFormat="1" x14ac:dyDescent="0.3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s="23" customFormat="1" x14ac:dyDescent="0.3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s="23" customFormat="1" x14ac:dyDescent="0.3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s="23" customFormat="1" x14ac:dyDescent="0.3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s="23" customFormat="1" x14ac:dyDescent="0.3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s="23" customFormat="1" x14ac:dyDescent="0.3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s="23" customFormat="1" x14ac:dyDescent="0.3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</sheetData>
  <sheetProtection algorithmName="SHA-512" hashValue="FCFEYUEx2S1jhS9T8N/XqfAN+ytqOWg8dmuQwJKrFaAhzHL3WrTWNBh/xCDJdK0U8emOvq7Qfany6CMCpk2v7Q==" saltValue="vaXbZBBH9AArhHCW3WPmoQ==" spinCount="100000" sheet="1" objects="1" scenarios="1"/>
  <mergeCells count="4">
    <mergeCell ref="E16:G16"/>
    <mergeCell ref="D24:G24"/>
    <mergeCell ref="D25:G25"/>
    <mergeCell ref="D26:G26"/>
  </mergeCells>
  <conditionalFormatting sqref="D26:F26">
    <cfRule type="cellIs" dxfId="264" priority="30" operator="greaterThan">
      <formula>0.9</formula>
    </cfRule>
  </conditionalFormatting>
  <conditionalFormatting sqref="J16">
    <cfRule type="containsText" dxfId="263" priority="428" operator="containsText" text=" ">
      <formula>NOT(ISERROR(SEARCH(" ",J16)))</formula>
    </cfRule>
    <cfRule type="cellIs" dxfId="262" priority="429" operator="greaterThanOrEqual">
      <formula>$I$20</formula>
    </cfRule>
    <cfRule type="cellIs" dxfId="261" priority="430" stopIfTrue="1" operator="between">
      <formula>0.8499</formula>
      <formula>$I$20</formula>
    </cfRule>
    <cfRule type="cellIs" dxfId="260" priority="431" operator="lessThan">
      <formula>0.85</formula>
    </cfRule>
  </conditionalFormatting>
  <conditionalFormatting sqref="N16">
    <cfRule type="containsText" dxfId="259" priority="432" operator="containsText" text=" ">
      <formula>NOT(ISERROR(SEARCH(" ",N16)))</formula>
    </cfRule>
    <cfRule type="cellIs" dxfId="258" priority="433" operator="between">
      <formula>$N$19</formula>
      <formula>$N$20</formula>
    </cfRule>
    <cfRule type="cellIs" dxfId="257" priority="434" operator="lessThan">
      <formula>$N$19</formula>
    </cfRule>
    <cfRule type="cellIs" dxfId="256" priority="435" operator="greaterThan">
      <formula>$N$20</formula>
    </cfRule>
  </conditionalFormatting>
  <conditionalFormatting sqref="H12:J12">
    <cfRule type="cellIs" dxfId="255" priority="436" operator="greaterThanOrEqual">
      <formula>$J$11</formula>
    </cfRule>
    <cfRule type="cellIs" dxfId="254" priority="437" operator="lessThanOrEqual">
      <formula>0.85</formula>
    </cfRule>
    <cfRule type="cellIs" dxfId="253" priority="438" operator="between">
      <formula>0.85</formula>
      <formula>$J$11</formula>
    </cfRule>
  </conditionalFormatting>
  <conditionalFormatting sqref="L12:N12">
    <cfRule type="cellIs" dxfId="252" priority="7" operator="lessThanOrEqual">
      <formula>$N$19</formula>
    </cfRule>
  </conditionalFormatting>
  <conditionalFormatting sqref="H6:J6 L6:N6">
    <cfRule type="cellIs" dxfId="251" priority="26" operator="greaterThan">
      <formula>$D$6</formula>
    </cfRule>
  </conditionalFormatting>
  <conditionalFormatting sqref="H7:J7 L7:N7">
    <cfRule type="cellIs" dxfId="250" priority="25" operator="greaterThan">
      <formula>$D$7</formula>
    </cfRule>
  </conditionalFormatting>
  <conditionalFormatting sqref="H8:J8 L8:N8">
    <cfRule type="cellIs" dxfId="249" priority="24" operator="greaterThan">
      <formula>$D$8</formula>
    </cfRule>
  </conditionalFormatting>
  <conditionalFormatting sqref="I16 E16">
    <cfRule type="containsText" dxfId="248" priority="21" operator="containsText" text="Weging ontbreekt">
      <formula>NOT(ISERROR(SEARCH("Weging ontbreekt",E16)))</formula>
    </cfRule>
  </conditionalFormatting>
  <conditionalFormatting sqref="H12">
    <cfRule type="containsText" dxfId="247" priority="20" operator="containsText" text="Vul in de 2e">
      <formula>NOT(ISERROR(SEARCH("Vul in de 2e",H12)))</formula>
    </cfRule>
  </conditionalFormatting>
  <conditionalFormatting sqref="I12">
    <cfRule type="containsText" dxfId="246" priority="19" operator="containsText" text="kolom aantal">
      <formula>NOT(ISERROR(SEARCH("kolom aantal",I12)))</formula>
    </cfRule>
  </conditionalFormatting>
  <conditionalFormatting sqref="J12">
    <cfRule type="containsText" dxfId="245" priority="18" operator="containsText" text="leerlingen in">
      <formula>NOT(ISERROR(SEARCH("leerlingen in",J12)))</formula>
    </cfRule>
  </conditionalFormatting>
  <conditionalFormatting sqref="L12:N12">
    <cfRule type="containsText" dxfId="244" priority="1" operator="containsText" text=" ">
      <formula>NOT(ISERROR(SEARCH(" ",L12)))</formula>
    </cfRule>
  </conditionalFormatting>
  <conditionalFormatting sqref="L6">
    <cfRule type="cellIs" dxfId="243" priority="16" operator="greaterThan">
      <formula>$H$6</formula>
    </cfRule>
  </conditionalFormatting>
  <conditionalFormatting sqref="M6">
    <cfRule type="cellIs" dxfId="242" priority="15" operator="greaterThan">
      <formula>$I$6</formula>
    </cfRule>
  </conditionalFormatting>
  <conditionalFormatting sqref="N6">
    <cfRule type="cellIs" dxfId="241" priority="14" operator="greaterThan">
      <formula>$J$6</formula>
    </cfRule>
  </conditionalFormatting>
  <conditionalFormatting sqref="L7">
    <cfRule type="cellIs" dxfId="240" priority="13" operator="greaterThan">
      <formula>$H$7</formula>
    </cfRule>
  </conditionalFormatting>
  <conditionalFormatting sqref="M7">
    <cfRule type="cellIs" dxfId="239" priority="12" operator="greaterThan">
      <formula>$I$7</formula>
    </cfRule>
  </conditionalFormatting>
  <conditionalFormatting sqref="N7">
    <cfRule type="cellIs" dxfId="238" priority="11" operator="greaterThan">
      <formula>$J$7</formula>
    </cfRule>
  </conditionalFormatting>
  <conditionalFormatting sqref="L8">
    <cfRule type="cellIs" dxfId="237" priority="10" operator="greaterThan">
      <formula>$H$8</formula>
    </cfRule>
  </conditionalFormatting>
  <conditionalFormatting sqref="M8">
    <cfRule type="cellIs" dxfId="236" priority="9" operator="greaterThan">
      <formula>$I$8</formula>
    </cfRule>
  </conditionalFormatting>
  <conditionalFormatting sqref="N8">
    <cfRule type="cellIs" dxfId="235" priority="8" operator="greaterThan">
      <formula>$J$8</formula>
    </cfRule>
  </conditionalFormatting>
  <conditionalFormatting sqref="M12">
    <cfRule type="cellIs" dxfId="234" priority="3" operator="greaterThanOrEqual">
      <formula>$M$11</formula>
    </cfRule>
    <cfRule type="cellIs" dxfId="233" priority="440" operator="between">
      <formula>$N$19</formula>
      <formula>$M$11</formula>
    </cfRule>
  </conditionalFormatting>
  <conditionalFormatting sqref="N12">
    <cfRule type="cellIs" dxfId="232" priority="6" operator="greaterThanOrEqual">
      <formula>$N$11</formula>
    </cfRule>
    <cfRule type="cellIs" dxfId="231" priority="17" operator="between">
      <formula>$N$19</formula>
      <formula>$N$11</formula>
    </cfRule>
  </conditionalFormatting>
  <conditionalFormatting sqref="L12">
    <cfRule type="cellIs" dxfId="230" priority="2" operator="greaterThanOrEqual">
      <formula>$L$11</formula>
    </cfRule>
    <cfRule type="cellIs" dxfId="229" priority="4" operator="between">
      <formula>$N$19</formula>
      <formula>$L$11</formula>
    </cfRule>
  </conditionalFormatting>
  <pageMargins left="0.7" right="0.7" top="0.75" bottom="0.75" header="0.51180555555555496" footer="0.51180555555555496"/>
  <pageSetup paperSize="9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7"/>
  <sheetViews>
    <sheetView topLeftCell="A7" zoomScaleNormal="100" workbookViewId="0">
      <selection activeCell="F14" sqref="F14"/>
    </sheetView>
  </sheetViews>
  <sheetFormatPr defaultRowHeight="12.5" x14ac:dyDescent="0.25"/>
  <cols>
    <col min="1" max="1" width="2" style="22" customWidth="1"/>
    <col min="2" max="4" width="8.6328125" style="22" customWidth="1"/>
    <col min="5" max="5" width="16" style="22" customWidth="1"/>
    <col min="6" max="6" width="10.6328125" style="5" customWidth="1"/>
    <col min="7" max="7" width="2.81640625" style="22" customWidth="1"/>
    <col min="8" max="9" width="8.6328125" style="22" customWidth="1"/>
    <col min="10" max="10" width="10.6328125" style="22" customWidth="1"/>
    <col min="11" max="11" width="9.26953125" style="24" customWidth="1"/>
    <col min="12" max="12" width="2.54296875" style="22" customWidth="1"/>
    <col min="13" max="13" width="8.6328125" style="22" customWidth="1"/>
    <col min="14" max="14" width="10.6328125" style="22" customWidth="1"/>
    <col min="15" max="15" width="10.1796875" style="24" customWidth="1"/>
    <col min="16" max="16" width="3" style="5" customWidth="1"/>
    <col min="17" max="1028" width="8.6328125" style="5" customWidth="1"/>
    <col min="1029" max="16384" width="8.7265625" style="5"/>
  </cols>
  <sheetData>
    <row r="1" spans="1:20" ht="118.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51"/>
      <c r="L1" s="29"/>
      <c r="M1" s="29"/>
      <c r="N1" s="29"/>
      <c r="O1" s="51"/>
      <c r="P1" s="38"/>
    </row>
    <row r="2" spans="1:20" s="11" customFormat="1" x14ac:dyDescent="0.25">
      <c r="A2" s="20"/>
      <c r="B2" s="21" t="s">
        <v>76</v>
      </c>
      <c r="C2" s="20"/>
      <c r="D2" s="20"/>
      <c r="E2" s="20"/>
      <c r="F2" s="20"/>
      <c r="G2" s="20"/>
      <c r="H2" s="20"/>
      <c r="I2" s="20"/>
      <c r="J2" s="20"/>
      <c r="K2" s="34"/>
      <c r="L2" s="20"/>
      <c r="M2" s="20"/>
      <c r="N2" s="20"/>
      <c r="O2" s="34"/>
      <c r="P2" s="34"/>
      <c r="Q2" s="5"/>
      <c r="R2" s="5"/>
      <c r="S2" s="5"/>
      <c r="T2" s="5"/>
    </row>
    <row r="3" spans="1:20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51"/>
      <c r="L3" s="29"/>
      <c r="M3" s="29"/>
      <c r="N3" s="29"/>
      <c r="O3" s="51"/>
      <c r="P3" s="38"/>
    </row>
    <row r="4" spans="1:20" x14ac:dyDescent="0.25">
      <c r="A4" s="42"/>
      <c r="B4" s="44" t="s">
        <v>20</v>
      </c>
      <c r="C4" s="42"/>
      <c r="D4" s="42"/>
      <c r="E4" s="42"/>
      <c r="F4" s="42"/>
      <c r="G4" s="42"/>
      <c r="H4" s="48" t="s">
        <v>125</v>
      </c>
      <c r="I4" s="49"/>
      <c r="J4" s="49"/>
      <c r="K4" s="50"/>
      <c r="L4" s="49"/>
      <c r="M4" s="48" t="s">
        <v>125</v>
      </c>
      <c r="N4" s="49"/>
      <c r="O4" s="50"/>
      <c r="P4" s="45"/>
    </row>
    <row r="5" spans="1:20" x14ac:dyDescent="0.25">
      <c r="A5" s="42"/>
      <c r="B5" s="42" t="s">
        <v>21</v>
      </c>
      <c r="C5" s="42"/>
      <c r="D5" s="42"/>
      <c r="E5" s="42"/>
      <c r="F5" s="18"/>
      <c r="G5" s="42"/>
      <c r="H5" s="48" t="s">
        <v>128</v>
      </c>
      <c r="I5" s="42"/>
      <c r="J5" s="42"/>
      <c r="K5" s="43" t="s">
        <v>124</v>
      </c>
      <c r="L5" s="42"/>
      <c r="M5" s="42"/>
      <c r="N5" s="42"/>
      <c r="O5" s="43" t="s">
        <v>124</v>
      </c>
      <c r="P5" s="45"/>
    </row>
    <row r="6" spans="1:20" x14ac:dyDescent="0.25">
      <c r="A6" s="42"/>
      <c r="B6" s="42" t="s">
        <v>112</v>
      </c>
      <c r="C6" s="42"/>
      <c r="D6" s="42"/>
      <c r="E6" s="42"/>
      <c r="F6" s="18"/>
      <c r="G6" s="42"/>
      <c r="H6" s="42" t="s">
        <v>104</v>
      </c>
      <c r="I6" s="42"/>
      <c r="J6" s="28" t="str">
        <f>IFERROR((F6/F5)," ")</f>
        <v xml:space="preserve"> </v>
      </c>
      <c r="K6" s="54" t="str">
        <f>Eindresultaten!I11</f>
        <v/>
      </c>
      <c r="L6" s="42"/>
      <c r="M6" s="42" t="s">
        <v>19</v>
      </c>
      <c r="N6" s="55" t="str">
        <f>IFERROR((F6+F8+F10)/(3*F5)," ")</f>
        <v xml:space="preserve"> </v>
      </c>
      <c r="O6" s="43" t="str">
        <f>Eindresultaten!I20</f>
        <v/>
      </c>
      <c r="P6" s="45"/>
    </row>
    <row r="7" spans="1:20" x14ac:dyDescent="0.25">
      <c r="A7" s="42"/>
      <c r="B7" s="42" t="s">
        <v>113</v>
      </c>
      <c r="C7" s="42"/>
      <c r="D7" s="42"/>
      <c r="E7" s="42"/>
      <c r="F7" s="18"/>
      <c r="G7" s="42"/>
      <c r="H7" s="42" t="s">
        <v>105</v>
      </c>
      <c r="I7" s="42"/>
      <c r="J7" s="28" t="str">
        <f>IFERROR((F7/F5)," ")</f>
        <v xml:space="preserve"> </v>
      </c>
      <c r="K7" s="54" t="str">
        <f>Eindresultaten!M11</f>
        <v/>
      </c>
      <c r="L7" s="42"/>
      <c r="M7" s="42" t="s">
        <v>45</v>
      </c>
      <c r="N7" s="55" t="str">
        <f>IFERROR((F7+F9+F11)/(3*F5)," ")</f>
        <v xml:space="preserve"> </v>
      </c>
      <c r="O7" s="43" t="str">
        <f>Eindresultaten!N20</f>
        <v/>
      </c>
      <c r="P7" s="45"/>
    </row>
    <row r="8" spans="1:20" x14ac:dyDescent="0.25">
      <c r="A8" s="42"/>
      <c r="B8" s="42" t="s">
        <v>81</v>
      </c>
      <c r="C8" s="42"/>
      <c r="D8" s="42"/>
      <c r="E8" s="42"/>
      <c r="F8" s="18"/>
      <c r="G8" s="42"/>
      <c r="H8" s="42" t="s">
        <v>25</v>
      </c>
      <c r="I8" s="42"/>
      <c r="J8" s="28" t="str">
        <f>IFERROR((F8/F5)," ")</f>
        <v xml:space="preserve"> </v>
      </c>
      <c r="K8" s="54" t="str">
        <f>Eindresultaten!H11</f>
        <v/>
      </c>
      <c r="L8" s="42"/>
      <c r="M8" s="42"/>
      <c r="N8" s="42"/>
      <c r="O8" s="43"/>
      <c r="P8" s="45"/>
    </row>
    <row r="9" spans="1:20" x14ac:dyDescent="0.25">
      <c r="A9" s="42"/>
      <c r="B9" s="42" t="s">
        <v>82</v>
      </c>
      <c r="C9" s="42"/>
      <c r="D9" s="42"/>
      <c r="E9" s="42"/>
      <c r="F9" s="18"/>
      <c r="G9" s="42"/>
      <c r="H9" s="42" t="s">
        <v>44</v>
      </c>
      <c r="I9" s="42"/>
      <c r="J9" s="28" t="str">
        <f>IFERROR((F9/F5)," ")</f>
        <v xml:space="preserve"> </v>
      </c>
      <c r="K9" s="54" t="str">
        <f>Eindresultaten!L11</f>
        <v/>
      </c>
      <c r="L9" s="42"/>
      <c r="M9" s="108" t="str">
        <f>Eindresultaten!E16</f>
        <v>Weging ontbreekt</v>
      </c>
      <c r="N9" s="108"/>
      <c r="O9" s="43"/>
      <c r="P9" s="45"/>
    </row>
    <row r="10" spans="1:20" x14ac:dyDescent="0.25">
      <c r="A10" s="42"/>
      <c r="B10" s="42" t="s">
        <v>83</v>
      </c>
      <c r="C10" s="42"/>
      <c r="D10" s="42"/>
      <c r="E10" s="42"/>
      <c r="F10" s="18"/>
      <c r="G10" s="42"/>
      <c r="H10" s="42" t="s">
        <v>26</v>
      </c>
      <c r="I10" s="42"/>
      <c r="J10" s="28" t="str">
        <f>IFERROR((F10/F5)," ")</f>
        <v xml:space="preserve"> </v>
      </c>
      <c r="K10" s="54" t="str">
        <f>Eindresultaten!J11</f>
        <v/>
      </c>
      <c r="L10" s="42"/>
      <c r="M10" s="42"/>
      <c r="N10" s="42"/>
      <c r="O10" s="43"/>
      <c r="P10" s="45"/>
    </row>
    <row r="11" spans="1:20" x14ac:dyDescent="0.25">
      <c r="A11" s="42"/>
      <c r="B11" s="42" t="s">
        <v>84</v>
      </c>
      <c r="C11" s="42"/>
      <c r="D11" s="42"/>
      <c r="E11" s="42"/>
      <c r="F11" s="18"/>
      <c r="G11" s="42"/>
      <c r="H11" s="42" t="s">
        <v>27</v>
      </c>
      <c r="I11" s="42"/>
      <c r="J11" s="28" t="str">
        <f>IFERROR((F11/F5)," ")</f>
        <v xml:space="preserve"> </v>
      </c>
      <c r="K11" s="54" t="str">
        <f>Eindresultaten!N11</f>
        <v/>
      </c>
      <c r="L11" s="42"/>
      <c r="M11" s="42"/>
      <c r="N11" s="42"/>
      <c r="O11" s="43"/>
      <c r="P11" s="45"/>
    </row>
    <row r="12" spans="1:20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56"/>
      <c r="L12" s="29"/>
      <c r="M12" s="29"/>
      <c r="N12" s="29"/>
      <c r="O12" s="51"/>
      <c r="P12" s="38"/>
    </row>
    <row r="13" spans="1:20" x14ac:dyDescent="0.25">
      <c r="A13" s="42"/>
      <c r="B13" s="44" t="s">
        <v>22</v>
      </c>
      <c r="C13" s="42"/>
      <c r="D13" s="42"/>
      <c r="E13" s="42"/>
      <c r="F13" s="42"/>
      <c r="G13" s="42"/>
      <c r="H13" s="48" t="s">
        <v>126</v>
      </c>
      <c r="I13" s="49"/>
      <c r="J13" s="49"/>
      <c r="K13" s="54"/>
      <c r="L13" s="49"/>
      <c r="M13" s="48" t="s">
        <v>126</v>
      </c>
      <c r="N13" s="49"/>
      <c r="O13" s="43"/>
      <c r="P13" s="45"/>
    </row>
    <row r="14" spans="1:20" x14ac:dyDescent="0.25">
      <c r="A14" s="42"/>
      <c r="B14" s="42" t="s">
        <v>23</v>
      </c>
      <c r="C14" s="42"/>
      <c r="D14" s="42"/>
      <c r="E14" s="42"/>
      <c r="F14" s="18"/>
      <c r="G14" s="42"/>
      <c r="H14" s="48" t="s">
        <v>128</v>
      </c>
      <c r="I14" s="42"/>
      <c r="J14" s="42"/>
      <c r="K14" s="43" t="s">
        <v>124</v>
      </c>
      <c r="L14" s="42"/>
      <c r="M14" s="42"/>
      <c r="N14" s="42"/>
      <c r="O14" s="43" t="s">
        <v>124</v>
      </c>
      <c r="P14" s="45"/>
    </row>
    <row r="15" spans="1:20" x14ac:dyDescent="0.25">
      <c r="A15" s="42"/>
      <c r="B15" s="42" t="s">
        <v>36</v>
      </c>
      <c r="C15" s="42"/>
      <c r="D15" s="42"/>
      <c r="E15" s="42"/>
      <c r="F15" s="18"/>
      <c r="G15" s="42"/>
      <c r="H15" s="42" t="s">
        <v>104</v>
      </c>
      <c r="I15" s="42"/>
      <c r="J15" s="55" t="str">
        <f>IFERROR((F15/F14)," ")</f>
        <v xml:space="preserve"> </v>
      </c>
      <c r="K15" s="54" t="str">
        <f>Eindresultaten!I11</f>
        <v/>
      </c>
      <c r="L15" s="42"/>
      <c r="M15" s="42" t="s">
        <v>19</v>
      </c>
      <c r="N15" s="55" t="str">
        <f>IFERROR((F15+F17+F19)/(3*F14)," ")</f>
        <v xml:space="preserve"> </v>
      </c>
      <c r="O15" s="43" t="str">
        <f>Eindresultaten!I20</f>
        <v/>
      </c>
      <c r="P15" s="45"/>
    </row>
    <row r="16" spans="1:20" x14ac:dyDescent="0.25">
      <c r="A16" s="42"/>
      <c r="B16" s="42" t="s">
        <v>37</v>
      </c>
      <c r="C16" s="42"/>
      <c r="D16" s="42"/>
      <c r="E16" s="42"/>
      <c r="F16" s="18"/>
      <c r="G16" s="42"/>
      <c r="H16" s="42" t="s">
        <v>105</v>
      </c>
      <c r="I16" s="42"/>
      <c r="J16" s="55" t="str">
        <f>IFERROR((F16/F14)," ")</f>
        <v xml:space="preserve"> </v>
      </c>
      <c r="K16" s="54" t="str">
        <f>Eindresultaten!M11</f>
        <v/>
      </c>
      <c r="L16" s="42"/>
      <c r="M16" s="42" t="s">
        <v>45</v>
      </c>
      <c r="N16" s="55" t="str">
        <f>IFERROR((F16+F18+F20)/(3*F14)," ")</f>
        <v xml:space="preserve"> </v>
      </c>
      <c r="O16" s="43" t="str">
        <f>Eindresultaten!N20</f>
        <v/>
      </c>
      <c r="P16" s="45"/>
    </row>
    <row r="17" spans="1:16" x14ac:dyDescent="0.25">
      <c r="A17" s="42"/>
      <c r="B17" s="42" t="s">
        <v>85</v>
      </c>
      <c r="C17" s="42"/>
      <c r="D17" s="42"/>
      <c r="E17" s="42"/>
      <c r="F17" s="18"/>
      <c r="G17" s="42"/>
      <c r="H17" s="42" t="s">
        <v>25</v>
      </c>
      <c r="I17" s="42"/>
      <c r="J17" s="55" t="str">
        <f>IFERROR((F17/F14)," ")</f>
        <v xml:space="preserve"> </v>
      </c>
      <c r="K17" s="54" t="str">
        <f>Eindresultaten!H11</f>
        <v/>
      </c>
      <c r="L17" s="42"/>
      <c r="M17" s="42"/>
      <c r="N17" s="42"/>
      <c r="O17" s="43"/>
      <c r="P17" s="45"/>
    </row>
    <row r="18" spans="1:16" x14ac:dyDescent="0.25">
      <c r="A18" s="42"/>
      <c r="B18" s="42" t="s">
        <v>86</v>
      </c>
      <c r="C18" s="42"/>
      <c r="D18" s="42"/>
      <c r="E18" s="42"/>
      <c r="F18" s="18"/>
      <c r="G18" s="42"/>
      <c r="H18" s="42" t="s">
        <v>44</v>
      </c>
      <c r="I18" s="42"/>
      <c r="J18" s="55" t="str">
        <f>IFERROR((F18/F14)," ")</f>
        <v xml:space="preserve"> </v>
      </c>
      <c r="K18" s="54" t="str">
        <f>Eindresultaten!L11</f>
        <v/>
      </c>
      <c r="L18" s="42"/>
      <c r="M18" s="108" t="str">
        <f>Eindresultaten!E16</f>
        <v>Weging ontbreekt</v>
      </c>
      <c r="N18" s="108"/>
      <c r="O18" s="43"/>
      <c r="P18" s="45"/>
    </row>
    <row r="19" spans="1:16" x14ac:dyDescent="0.25">
      <c r="A19" s="42"/>
      <c r="B19" s="42" t="s">
        <v>87</v>
      </c>
      <c r="C19" s="42"/>
      <c r="D19" s="42"/>
      <c r="E19" s="42"/>
      <c r="F19" s="18"/>
      <c r="G19" s="42"/>
      <c r="H19" s="42" t="s">
        <v>26</v>
      </c>
      <c r="I19" s="42"/>
      <c r="J19" s="55" t="str">
        <f>IFERROR((F19/F14)," ")</f>
        <v xml:space="preserve"> </v>
      </c>
      <c r="K19" s="54" t="str">
        <f>Eindresultaten!J11</f>
        <v/>
      </c>
      <c r="L19" s="42"/>
      <c r="M19" s="42"/>
      <c r="N19" s="42"/>
      <c r="O19" s="43"/>
      <c r="P19" s="45"/>
    </row>
    <row r="20" spans="1:16" x14ac:dyDescent="0.25">
      <c r="A20" s="42"/>
      <c r="B20" s="42" t="s">
        <v>88</v>
      </c>
      <c r="C20" s="42"/>
      <c r="D20" s="42"/>
      <c r="E20" s="42"/>
      <c r="F20" s="18"/>
      <c r="G20" s="42"/>
      <c r="H20" s="42" t="s">
        <v>27</v>
      </c>
      <c r="I20" s="42"/>
      <c r="J20" s="55" t="str">
        <f>IFERROR((F20/F14)," ")</f>
        <v xml:space="preserve"> </v>
      </c>
      <c r="K20" s="54" t="str">
        <f>Eindresultaten!N11</f>
        <v/>
      </c>
      <c r="L20" s="42"/>
      <c r="M20" s="42"/>
      <c r="N20" s="42"/>
      <c r="O20" s="43"/>
      <c r="P20" s="45"/>
    </row>
    <row r="21" spans="1:16" x14ac:dyDescent="0.25">
      <c r="A21" s="29"/>
      <c r="B21" s="29"/>
      <c r="C21" s="29"/>
      <c r="D21" s="29"/>
      <c r="E21" s="29"/>
      <c r="F21" s="38"/>
      <c r="G21" s="29"/>
      <c r="H21" s="29"/>
      <c r="I21" s="29"/>
      <c r="J21" s="29"/>
      <c r="K21" s="56"/>
      <c r="L21" s="29"/>
      <c r="M21" s="29"/>
      <c r="N21" s="29"/>
      <c r="O21" s="51"/>
      <c r="P21" s="38"/>
    </row>
    <row r="22" spans="1:16" x14ac:dyDescent="0.25">
      <c r="A22" s="42"/>
      <c r="B22" s="44" t="s">
        <v>24</v>
      </c>
      <c r="C22" s="42"/>
      <c r="D22" s="42"/>
      <c r="E22" s="42"/>
      <c r="F22" s="45"/>
      <c r="G22" s="42"/>
      <c r="H22" s="48" t="s">
        <v>127</v>
      </c>
      <c r="I22" s="49"/>
      <c r="J22" s="49"/>
      <c r="K22" s="54"/>
      <c r="L22" s="49"/>
      <c r="M22" s="48" t="s">
        <v>127</v>
      </c>
      <c r="N22" s="49"/>
      <c r="O22" s="43"/>
      <c r="P22" s="45"/>
    </row>
    <row r="23" spans="1:16" x14ac:dyDescent="0.25">
      <c r="A23" s="42"/>
      <c r="B23" s="42" t="s">
        <v>60</v>
      </c>
      <c r="C23" s="42"/>
      <c r="D23" s="42"/>
      <c r="E23" s="42"/>
      <c r="F23" s="18"/>
      <c r="G23" s="42"/>
      <c r="H23" s="42"/>
      <c r="I23" s="42"/>
      <c r="J23" s="42"/>
      <c r="K23" s="43" t="s">
        <v>124</v>
      </c>
      <c r="L23" s="42"/>
      <c r="M23" s="42"/>
      <c r="N23" s="42"/>
      <c r="O23" s="43" t="s">
        <v>124</v>
      </c>
      <c r="P23" s="45"/>
    </row>
    <row r="24" spans="1:16" x14ac:dyDescent="0.25">
      <c r="A24" s="42"/>
      <c r="B24" s="42" t="s">
        <v>38</v>
      </c>
      <c r="C24" s="42"/>
      <c r="D24" s="42"/>
      <c r="E24" s="42"/>
      <c r="F24" s="18"/>
      <c r="G24" s="42"/>
      <c r="H24" s="42" t="s">
        <v>104</v>
      </c>
      <c r="I24" s="42"/>
      <c r="J24" s="55" t="str">
        <f>IFERROR((F24/F23)," ")</f>
        <v xml:space="preserve"> </v>
      </c>
      <c r="K24" s="54" t="str">
        <f>Eindresultaten!I11</f>
        <v/>
      </c>
      <c r="L24" s="42"/>
      <c r="M24" s="42" t="s">
        <v>19</v>
      </c>
      <c r="N24" s="55" t="str">
        <f>IFERROR((F24+F26+F28)/(3*F23)," ")</f>
        <v xml:space="preserve"> </v>
      </c>
      <c r="O24" s="43" t="str">
        <f>Eindresultaten!I20</f>
        <v/>
      </c>
      <c r="P24" s="45"/>
    </row>
    <row r="25" spans="1:16" x14ac:dyDescent="0.25">
      <c r="A25" s="42"/>
      <c r="B25" s="42" t="s">
        <v>39</v>
      </c>
      <c r="C25" s="42"/>
      <c r="D25" s="42"/>
      <c r="E25" s="42"/>
      <c r="F25" s="18"/>
      <c r="G25" s="42"/>
      <c r="H25" s="42" t="s">
        <v>105</v>
      </c>
      <c r="I25" s="42"/>
      <c r="J25" s="55" t="str">
        <f>IFERROR((F25/F23)," ")</f>
        <v xml:space="preserve"> </v>
      </c>
      <c r="K25" s="54" t="str">
        <f>Eindresultaten!M11</f>
        <v/>
      </c>
      <c r="L25" s="42"/>
      <c r="M25" s="42" t="s">
        <v>45</v>
      </c>
      <c r="N25" s="55" t="str">
        <f>IFERROR((F25+F27+F29)/(3*F23)," ")</f>
        <v xml:space="preserve"> </v>
      </c>
      <c r="O25" s="43" t="str">
        <f>Eindresultaten!N20</f>
        <v/>
      </c>
      <c r="P25" s="45"/>
    </row>
    <row r="26" spans="1:16" x14ac:dyDescent="0.25">
      <c r="A26" s="42"/>
      <c r="B26" s="42" t="s">
        <v>89</v>
      </c>
      <c r="C26" s="42"/>
      <c r="D26" s="42"/>
      <c r="E26" s="42"/>
      <c r="F26" s="18"/>
      <c r="G26" s="42"/>
      <c r="H26" s="42" t="s">
        <v>25</v>
      </c>
      <c r="I26" s="42"/>
      <c r="J26" s="55" t="str">
        <f>IFERROR((F26/F23)," ")</f>
        <v xml:space="preserve"> </v>
      </c>
      <c r="K26" s="54" t="str">
        <f>Eindresultaten!H11</f>
        <v/>
      </c>
      <c r="L26" s="42"/>
      <c r="M26" s="42"/>
      <c r="N26" s="42"/>
      <c r="O26" s="43"/>
      <c r="P26" s="45"/>
    </row>
    <row r="27" spans="1:16" x14ac:dyDescent="0.25">
      <c r="A27" s="42"/>
      <c r="B27" s="42" t="s">
        <v>90</v>
      </c>
      <c r="C27" s="42"/>
      <c r="D27" s="42"/>
      <c r="E27" s="42"/>
      <c r="F27" s="18"/>
      <c r="G27" s="42"/>
      <c r="H27" s="42" t="s">
        <v>44</v>
      </c>
      <c r="I27" s="42"/>
      <c r="J27" s="55" t="str">
        <f>IFERROR((F27/F23)," ")</f>
        <v xml:space="preserve"> </v>
      </c>
      <c r="K27" s="54" t="str">
        <f>Eindresultaten!L11</f>
        <v/>
      </c>
      <c r="L27" s="42"/>
      <c r="M27" s="108" t="str">
        <f>Eindresultaten!E16</f>
        <v>Weging ontbreekt</v>
      </c>
      <c r="N27" s="108"/>
      <c r="O27" s="43"/>
      <c r="P27" s="45"/>
    </row>
    <row r="28" spans="1:16" x14ac:dyDescent="0.25">
      <c r="A28" s="42"/>
      <c r="B28" s="42" t="s">
        <v>91</v>
      </c>
      <c r="C28" s="42"/>
      <c r="D28" s="42"/>
      <c r="E28" s="42"/>
      <c r="F28" s="18"/>
      <c r="G28" s="42"/>
      <c r="H28" s="42" t="s">
        <v>26</v>
      </c>
      <c r="I28" s="42"/>
      <c r="J28" s="55" t="str">
        <f>IFERROR((F28/F23)," ")</f>
        <v xml:space="preserve"> </v>
      </c>
      <c r="K28" s="54" t="str">
        <f>Eindresultaten!J11</f>
        <v/>
      </c>
      <c r="L28" s="42"/>
      <c r="M28" s="42"/>
      <c r="N28" s="42"/>
      <c r="O28" s="43"/>
      <c r="P28" s="45"/>
    </row>
    <row r="29" spans="1:16" x14ac:dyDescent="0.25">
      <c r="A29" s="42"/>
      <c r="B29" s="42" t="s">
        <v>92</v>
      </c>
      <c r="C29" s="42"/>
      <c r="D29" s="42"/>
      <c r="E29" s="42"/>
      <c r="F29" s="18"/>
      <c r="G29" s="42"/>
      <c r="H29" s="42" t="s">
        <v>27</v>
      </c>
      <c r="I29" s="42"/>
      <c r="J29" s="55" t="str">
        <f>IFERROR((F29/F23)," ")</f>
        <v xml:space="preserve"> </v>
      </c>
      <c r="K29" s="54" t="str">
        <f>Eindresultaten!N11</f>
        <v/>
      </c>
      <c r="L29" s="42"/>
      <c r="M29" s="42"/>
      <c r="N29" s="42"/>
      <c r="O29" s="43"/>
      <c r="P29" s="45"/>
    </row>
    <row r="30" spans="1:16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56"/>
      <c r="L30" s="29"/>
      <c r="M30" s="29"/>
      <c r="N30" s="29"/>
      <c r="O30" s="51"/>
      <c r="P30" s="38"/>
    </row>
    <row r="31" spans="1:16" x14ac:dyDescent="0.25">
      <c r="A31" s="29"/>
      <c r="B31" s="29"/>
      <c r="C31" s="39" t="s">
        <v>15</v>
      </c>
      <c r="D31" s="29"/>
      <c r="E31" s="39"/>
      <c r="F31" s="53">
        <v>0.85</v>
      </c>
      <c r="G31" s="29"/>
      <c r="H31" s="29"/>
      <c r="I31" s="29"/>
      <c r="J31" s="29"/>
      <c r="K31" s="51"/>
      <c r="L31" s="105" t="s">
        <v>101</v>
      </c>
      <c r="M31" s="105"/>
      <c r="N31" s="105"/>
      <c r="O31" s="51"/>
      <c r="P31" s="38"/>
    </row>
    <row r="32" spans="1:16" x14ac:dyDescent="0.25">
      <c r="A32" s="29"/>
      <c r="B32" s="29"/>
      <c r="C32" s="39" t="s">
        <v>42</v>
      </c>
      <c r="D32" s="29"/>
      <c r="E32" s="39"/>
      <c r="F32" s="53" t="str">
        <f>Eindresultaten!I20</f>
        <v/>
      </c>
      <c r="G32" s="29"/>
      <c r="H32" s="29"/>
      <c r="I32" s="29" t="s">
        <v>18</v>
      </c>
      <c r="J32" s="29"/>
      <c r="K32" s="51"/>
      <c r="L32" s="106" t="s">
        <v>28</v>
      </c>
      <c r="M32" s="106"/>
      <c r="N32" s="106"/>
      <c r="O32" s="51"/>
      <c r="P32" s="38"/>
    </row>
    <row r="33" spans="1:20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51"/>
      <c r="L33" s="107" t="s">
        <v>29</v>
      </c>
      <c r="M33" s="107"/>
      <c r="N33" s="107"/>
      <c r="O33" s="51"/>
      <c r="P33" s="38"/>
    </row>
    <row r="34" spans="1:20" x14ac:dyDescent="0.25">
      <c r="A34" s="29"/>
      <c r="B34" s="29"/>
      <c r="C34" s="39" t="s">
        <v>46</v>
      </c>
      <c r="D34" s="29"/>
      <c r="E34" s="39"/>
      <c r="F34" s="40" t="str">
        <f>Eindresultaten!N19</f>
        <v/>
      </c>
      <c r="G34" s="29"/>
      <c r="H34" s="29"/>
      <c r="I34" s="29"/>
      <c r="J34" s="29"/>
      <c r="K34" s="51"/>
      <c r="L34" s="29"/>
      <c r="M34" s="29"/>
      <c r="N34" s="29"/>
      <c r="O34" s="51"/>
      <c r="P34" s="38"/>
    </row>
    <row r="35" spans="1:20" x14ac:dyDescent="0.25">
      <c r="A35" s="29"/>
      <c r="B35" s="39"/>
      <c r="C35" s="39" t="s">
        <v>47</v>
      </c>
      <c r="D35" s="29"/>
      <c r="E35" s="39"/>
      <c r="F35" s="40" t="str">
        <f>Eindresultaten!N20</f>
        <v/>
      </c>
      <c r="G35" s="41"/>
      <c r="H35" s="29"/>
      <c r="I35" s="29"/>
      <c r="J35" s="29"/>
      <c r="K35" s="51"/>
      <c r="L35" s="29"/>
      <c r="M35" s="29"/>
      <c r="N35" s="47"/>
      <c r="O35" s="51"/>
      <c r="P35" s="38"/>
    </row>
    <row r="36" spans="1:20" x14ac:dyDescent="0.25">
      <c r="A36" s="29"/>
      <c r="B36" s="39"/>
      <c r="C36" s="39"/>
      <c r="D36" s="29"/>
      <c r="E36" s="29"/>
      <c r="F36" s="29"/>
      <c r="G36" s="29"/>
      <c r="H36" s="29"/>
      <c r="I36" s="29"/>
      <c r="J36" s="29"/>
      <c r="K36" s="51"/>
      <c r="L36" s="29"/>
      <c r="M36" s="29"/>
      <c r="N36" s="47"/>
      <c r="O36" s="51"/>
      <c r="P36" s="38"/>
    </row>
    <row r="37" spans="1:20" s="11" customFormat="1" x14ac:dyDescent="0.25">
      <c r="A37" s="20"/>
      <c r="B37" s="21" t="s">
        <v>75</v>
      </c>
      <c r="C37" s="20"/>
      <c r="D37" s="20"/>
      <c r="E37" s="20"/>
      <c r="F37" s="20"/>
      <c r="G37" s="20"/>
      <c r="H37" s="20"/>
      <c r="I37" s="20"/>
      <c r="J37" s="20"/>
      <c r="K37" s="34"/>
      <c r="L37" s="20"/>
      <c r="M37" s="20"/>
      <c r="N37" s="20"/>
      <c r="O37" s="34"/>
      <c r="P37" s="34"/>
      <c r="Q37" s="5"/>
      <c r="R37" s="5"/>
      <c r="S37" s="5"/>
      <c r="T37" s="5"/>
    </row>
    <row r="38" spans="1:20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51"/>
      <c r="L38" s="29"/>
      <c r="M38" s="29"/>
      <c r="N38" s="29"/>
      <c r="O38" s="51"/>
      <c r="P38" s="38"/>
    </row>
    <row r="39" spans="1:20" x14ac:dyDescent="0.25">
      <c r="A39" s="42"/>
      <c r="B39" s="44" t="s">
        <v>73</v>
      </c>
      <c r="C39" s="42"/>
      <c r="D39" s="42"/>
      <c r="E39" s="42"/>
      <c r="F39" s="42"/>
      <c r="G39" s="42"/>
      <c r="H39" s="48" t="s">
        <v>125</v>
      </c>
      <c r="I39" s="49"/>
      <c r="J39" s="49"/>
      <c r="K39" s="54"/>
      <c r="L39" s="49"/>
      <c r="M39" s="48" t="s">
        <v>125</v>
      </c>
      <c r="N39" s="49"/>
      <c r="O39" s="50"/>
      <c r="P39" s="45"/>
    </row>
    <row r="40" spans="1:20" x14ac:dyDescent="0.25">
      <c r="A40" s="42"/>
      <c r="B40" s="42" t="s">
        <v>21</v>
      </c>
      <c r="C40" s="42"/>
      <c r="D40" s="42"/>
      <c r="E40" s="42"/>
      <c r="F40" s="18"/>
      <c r="G40" s="42"/>
      <c r="H40" s="48" t="s">
        <v>128</v>
      </c>
      <c r="I40" s="42"/>
      <c r="J40" s="42"/>
      <c r="K40" s="43" t="s">
        <v>124</v>
      </c>
      <c r="L40" s="42"/>
      <c r="M40" s="42"/>
      <c r="N40" s="42"/>
      <c r="O40" s="43" t="s">
        <v>124</v>
      </c>
      <c r="P40" s="45"/>
    </row>
    <row r="41" spans="1:20" x14ac:dyDescent="0.25">
      <c r="A41" s="42"/>
      <c r="B41" s="42" t="s">
        <v>112</v>
      </c>
      <c r="C41" s="42"/>
      <c r="D41" s="42"/>
      <c r="E41" s="42"/>
      <c r="F41" s="18"/>
      <c r="G41" s="42"/>
      <c r="H41" s="42" t="s">
        <v>104</v>
      </c>
      <c r="I41" s="42"/>
      <c r="J41" s="55" t="str">
        <f>IFERROR((F41/F40)," ")</f>
        <v xml:space="preserve"> </v>
      </c>
      <c r="K41" s="54" t="str">
        <f>Eindresultaten!I11</f>
        <v/>
      </c>
      <c r="L41" s="42"/>
      <c r="M41" s="42" t="s">
        <v>19</v>
      </c>
      <c r="N41" s="55" t="str">
        <f>IFERROR((F41+F43+F45)/(3*F40)," ")</f>
        <v xml:space="preserve"> </v>
      </c>
      <c r="O41" s="43" t="str">
        <f>Eindresultaten!I20</f>
        <v/>
      </c>
      <c r="P41" s="45"/>
    </row>
    <row r="42" spans="1:20" x14ac:dyDescent="0.25">
      <c r="A42" s="42"/>
      <c r="B42" s="42" t="s">
        <v>113</v>
      </c>
      <c r="C42" s="42"/>
      <c r="D42" s="42"/>
      <c r="E42" s="42"/>
      <c r="F42" s="18"/>
      <c r="G42" s="42"/>
      <c r="H42" s="42" t="s">
        <v>105</v>
      </c>
      <c r="I42" s="42"/>
      <c r="J42" s="55" t="str">
        <f>IFERROR((F42/F40)," ")</f>
        <v xml:space="preserve"> </v>
      </c>
      <c r="K42" s="54" t="str">
        <f>Eindresultaten!M11</f>
        <v/>
      </c>
      <c r="L42" s="42"/>
      <c r="M42" s="42" t="s">
        <v>45</v>
      </c>
      <c r="N42" s="55" t="str">
        <f>IFERROR((F42+F44+F46)/(3*F40)," ")</f>
        <v xml:space="preserve"> </v>
      </c>
      <c r="O42" s="43" t="str">
        <f>Eindresultaten!N20</f>
        <v/>
      </c>
      <c r="P42" s="45"/>
    </row>
    <row r="43" spans="1:20" x14ac:dyDescent="0.25">
      <c r="A43" s="42"/>
      <c r="B43" s="42" t="s">
        <v>93</v>
      </c>
      <c r="C43" s="42"/>
      <c r="D43" s="42"/>
      <c r="E43" s="42"/>
      <c r="F43" s="18"/>
      <c r="G43" s="42"/>
      <c r="H43" s="42" t="s">
        <v>25</v>
      </c>
      <c r="I43" s="42"/>
      <c r="J43" s="55" t="str">
        <f>IFERROR((F43/F40)," ")</f>
        <v xml:space="preserve"> </v>
      </c>
      <c r="K43" s="54" t="str">
        <f>Eindresultaten!H11</f>
        <v/>
      </c>
      <c r="L43" s="42"/>
      <c r="M43" s="42"/>
      <c r="N43" s="42"/>
      <c r="O43" s="43"/>
      <c r="P43" s="45"/>
    </row>
    <row r="44" spans="1:20" x14ac:dyDescent="0.25">
      <c r="A44" s="42"/>
      <c r="B44" s="42" t="s">
        <v>94</v>
      </c>
      <c r="C44" s="42"/>
      <c r="D44" s="42"/>
      <c r="E44" s="42"/>
      <c r="F44" s="18"/>
      <c r="G44" s="42"/>
      <c r="H44" s="42" t="s">
        <v>44</v>
      </c>
      <c r="I44" s="42"/>
      <c r="J44" s="55" t="str">
        <f>IFERROR((F44/F40)," ")</f>
        <v xml:space="preserve"> </v>
      </c>
      <c r="K44" s="54" t="str">
        <f>Eindresultaten!L11</f>
        <v/>
      </c>
      <c r="L44" s="42"/>
      <c r="M44" s="108" t="str">
        <f>Eindresultaten!E16</f>
        <v>Weging ontbreekt</v>
      </c>
      <c r="N44" s="108"/>
      <c r="O44" s="43"/>
      <c r="P44" s="45"/>
    </row>
    <row r="45" spans="1:20" x14ac:dyDescent="0.25">
      <c r="A45" s="42"/>
      <c r="B45" s="42" t="s">
        <v>95</v>
      </c>
      <c r="C45" s="42"/>
      <c r="D45" s="42"/>
      <c r="E45" s="42"/>
      <c r="F45" s="18"/>
      <c r="G45" s="42"/>
      <c r="H45" s="42" t="s">
        <v>26</v>
      </c>
      <c r="I45" s="42"/>
      <c r="J45" s="55" t="str">
        <f>IFERROR((F45/F40)," ")</f>
        <v xml:space="preserve"> </v>
      </c>
      <c r="K45" s="54" t="str">
        <f>Eindresultaten!J11</f>
        <v/>
      </c>
      <c r="L45" s="42"/>
      <c r="M45" s="42"/>
      <c r="N45" s="42"/>
      <c r="O45" s="43"/>
      <c r="P45" s="45"/>
    </row>
    <row r="46" spans="1:20" x14ac:dyDescent="0.25">
      <c r="A46" s="42"/>
      <c r="B46" s="42" t="s">
        <v>91</v>
      </c>
      <c r="C46" s="42"/>
      <c r="D46" s="42"/>
      <c r="E46" s="42"/>
      <c r="F46" s="18"/>
      <c r="G46" s="42"/>
      <c r="H46" s="42" t="s">
        <v>27</v>
      </c>
      <c r="I46" s="42"/>
      <c r="J46" s="55" t="str">
        <f>IFERROR((F46/F40)," ")</f>
        <v xml:space="preserve"> </v>
      </c>
      <c r="K46" s="54" t="str">
        <f>Eindresultaten!N11</f>
        <v/>
      </c>
      <c r="L46" s="42"/>
      <c r="M46" s="42"/>
      <c r="N46" s="42"/>
      <c r="O46" s="43"/>
      <c r="P46" s="45"/>
    </row>
    <row r="47" spans="1:20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56"/>
      <c r="L47" s="29"/>
      <c r="M47" s="29"/>
      <c r="N47" s="29"/>
      <c r="O47" s="51"/>
      <c r="P47" s="38"/>
    </row>
    <row r="48" spans="1:20" x14ac:dyDescent="0.25">
      <c r="A48" s="42"/>
      <c r="B48" s="44" t="s">
        <v>74</v>
      </c>
      <c r="C48" s="42"/>
      <c r="D48" s="42"/>
      <c r="E48" s="42"/>
      <c r="F48" s="42"/>
      <c r="G48" s="42"/>
      <c r="H48" s="48" t="s">
        <v>126</v>
      </c>
      <c r="I48" s="49"/>
      <c r="J48" s="49"/>
      <c r="K48" s="54"/>
      <c r="L48" s="49"/>
      <c r="M48" s="48" t="s">
        <v>126</v>
      </c>
      <c r="N48" s="49"/>
      <c r="O48" s="50"/>
      <c r="P48" s="45"/>
    </row>
    <row r="49" spans="1:16" x14ac:dyDescent="0.25">
      <c r="A49" s="42"/>
      <c r="B49" s="42" t="s">
        <v>23</v>
      </c>
      <c r="C49" s="42"/>
      <c r="D49" s="42"/>
      <c r="E49" s="42"/>
      <c r="F49" s="18"/>
      <c r="G49" s="42"/>
      <c r="H49" s="48" t="s">
        <v>128</v>
      </c>
      <c r="I49" s="42"/>
      <c r="J49" s="42"/>
      <c r="K49" s="43" t="s">
        <v>124</v>
      </c>
      <c r="L49" s="42"/>
      <c r="M49" s="42"/>
      <c r="N49" s="42"/>
      <c r="O49" s="43" t="s">
        <v>124</v>
      </c>
      <c r="P49" s="45"/>
    </row>
    <row r="50" spans="1:16" x14ac:dyDescent="0.25">
      <c r="A50" s="42"/>
      <c r="B50" s="42" t="s">
        <v>36</v>
      </c>
      <c r="C50" s="42"/>
      <c r="D50" s="42"/>
      <c r="E50" s="42"/>
      <c r="F50" s="18"/>
      <c r="G50" s="42"/>
      <c r="H50" s="42" t="s">
        <v>104</v>
      </c>
      <c r="I50" s="42"/>
      <c r="J50" s="55" t="str">
        <f>IFERROR((F50/F49)," ")</f>
        <v xml:space="preserve"> </v>
      </c>
      <c r="K50" s="54" t="str">
        <f>Eindresultaten!I11</f>
        <v/>
      </c>
      <c r="L50" s="42"/>
      <c r="M50" s="42" t="s">
        <v>19</v>
      </c>
      <c r="N50" s="55" t="str">
        <f>(IFERROR((F50+F52+F54)/(3*F49)," "))</f>
        <v xml:space="preserve"> </v>
      </c>
      <c r="O50" s="43" t="str">
        <f>Eindresultaten!I20</f>
        <v/>
      </c>
      <c r="P50" s="45"/>
    </row>
    <row r="51" spans="1:16" x14ac:dyDescent="0.25">
      <c r="A51" s="42"/>
      <c r="B51" s="42" t="s">
        <v>37</v>
      </c>
      <c r="C51" s="42"/>
      <c r="D51" s="42"/>
      <c r="E51" s="42"/>
      <c r="F51" s="18"/>
      <c r="G51" s="42"/>
      <c r="H51" s="42" t="s">
        <v>105</v>
      </c>
      <c r="I51" s="42"/>
      <c r="J51" s="55" t="str">
        <f>IFERROR((F51/F49)," ")</f>
        <v xml:space="preserve"> </v>
      </c>
      <c r="K51" s="54" t="str">
        <f>Eindresultaten!M11</f>
        <v/>
      </c>
      <c r="L51" s="42"/>
      <c r="M51" s="42" t="s">
        <v>45</v>
      </c>
      <c r="N51" s="55" t="str">
        <f>IFERROR((F51+F53+F55)/(3*F49)," ")</f>
        <v xml:space="preserve"> </v>
      </c>
      <c r="O51" s="43" t="str">
        <f>Eindresultaten!N20</f>
        <v/>
      </c>
      <c r="P51" s="45"/>
    </row>
    <row r="52" spans="1:16" x14ac:dyDescent="0.25">
      <c r="A52" s="42"/>
      <c r="B52" s="42" t="s">
        <v>96</v>
      </c>
      <c r="C52" s="42"/>
      <c r="D52" s="42"/>
      <c r="E52" s="42"/>
      <c r="F52" s="18"/>
      <c r="G52" s="42"/>
      <c r="H52" s="42" t="s">
        <v>25</v>
      </c>
      <c r="I52" s="42"/>
      <c r="J52" s="55" t="str">
        <f>IFERROR((F52/F49)," ")</f>
        <v xml:space="preserve"> </v>
      </c>
      <c r="K52" s="54" t="str">
        <f>Eindresultaten!H11</f>
        <v/>
      </c>
      <c r="L52" s="42"/>
      <c r="M52" s="42"/>
      <c r="N52" s="42"/>
      <c r="O52" s="43"/>
      <c r="P52" s="45"/>
    </row>
    <row r="53" spans="1:16" x14ac:dyDescent="0.25">
      <c r="A53" s="42"/>
      <c r="B53" s="42" t="s">
        <v>97</v>
      </c>
      <c r="C53" s="42"/>
      <c r="D53" s="42"/>
      <c r="E53" s="42"/>
      <c r="F53" s="18"/>
      <c r="G53" s="42"/>
      <c r="H53" s="42" t="s">
        <v>44</v>
      </c>
      <c r="I53" s="42"/>
      <c r="J53" s="55" t="str">
        <f>IFERROR((F53/F49)," ")</f>
        <v xml:space="preserve"> </v>
      </c>
      <c r="K53" s="54" t="str">
        <f>Eindresultaten!L11</f>
        <v/>
      </c>
      <c r="L53" s="42"/>
      <c r="M53" s="108" t="str">
        <f>Eindresultaten!E16</f>
        <v>Weging ontbreekt</v>
      </c>
      <c r="N53" s="108"/>
      <c r="O53" s="43"/>
      <c r="P53" s="45"/>
    </row>
    <row r="54" spans="1:16" x14ac:dyDescent="0.25">
      <c r="A54" s="42"/>
      <c r="B54" s="42" t="s">
        <v>98</v>
      </c>
      <c r="C54" s="42"/>
      <c r="D54" s="42"/>
      <c r="E54" s="42"/>
      <c r="F54" s="18"/>
      <c r="G54" s="42"/>
      <c r="H54" s="42" t="s">
        <v>26</v>
      </c>
      <c r="I54" s="42"/>
      <c r="J54" s="55" t="str">
        <f>IFERROR((F54/F49)," ")</f>
        <v xml:space="preserve"> </v>
      </c>
      <c r="K54" s="54" t="str">
        <f>Eindresultaten!J11</f>
        <v/>
      </c>
      <c r="L54" s="42"/>
      <c r="M54" s="42"/>
      <c r="N54" s="42"/>
      <c r="O54" s="43"/>
      <c r="P54" s="45"/>
    </row>
    <row r="55" spans="1:16" x14ac:dyDescent="0.25">
      <c r="A55" s="42"/>
      <c r="B55" s="42" t="s">
        <v>99</v>
      </c>
      <c r="C55" s="42"/>
      <c r="D55" s="42"/>
      <c r="E55" s="42"/>
      <c r="F55" s="18"/>
      <c r="G55" s="42"/>
      <c r="H55" s="42" t="s">
        <v>27</v>
      </c>
      <c r="I55" s="42"/>
      <c r="J55" s="55" t="str">
        <f>IFERROR((F55/F49)," ")</f>
        <v xml:space="preserve"> </v>
      </c>
      <c r="K55" s="54" t="str">
        <f>Eindresultaten!N11</f>
        <v/>
      </c>
      <c r="L55" s="42"/>
      <c r="M55" s="42"/>
      <c r="N55" s="42"/>
      <c r="O55" s="43"/>
      <c r="P55" s="45"/>
    </row>
    <row r="56" spans="1:16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56"/>
      <c r="L56" s="29"/>
      <c r="M56" s="29"/>
      <c r="N56" s="29"/>
      <c r="O56" s="51"/>
      <c r="P56" s="38"/>
    </row>
    <row r="57" spans="1:16" x14ac:dyDescent="0.25">
      <c r="A57" s="29"/>
      <c r="B57" s="29"/>
      <c r="C57" s="39" t="s">
        <v>15</v>
      </c>
      <c r="D57" s="29"/>
      <c r="E57" s="39"/>
      <c r="F57" s="53">
        <v>0.85</v>
      </c>
      <c r="G57" s="29"/>
      <c r="H57" s="29"/>
      <c r="I57" s="29"/>
      <c r="J57" s="29"/>
      <c r="K57" s="51"/>
      <c r="L57" s="105" t="s">
        <v>101</v>
      </c>
      <c r="M57" s="105"/>
      <c r="N57" s="105"/>
      <c r="O57" s="51"/>
      <c r="P57" s="38"/>
    </row>
    <row r="58" spans="1:16" x14ac:dyDescent="0.25">
      <c r="A58" s="29"/>
      <c r="B58" s="29"/>
      <c r="C58" s="39" t="s">
        <v>42</v>
      </c>
      <c r="D58" s="29"/>
      <c r="E58" s="39"/>
      <c r="F58" s="53" t="str">
        <f>Eindresultaten!I20</f>
        <v/>
      </c>
      <c r="G58" s="29"/>
      <c r="H58" s="29"/>
      <c r="I58" s="29" t="s">
        <v>18</v>
      </c>
      <c r="J58" s="29"/>
      <c r="K58" s="51"/>
      <c r="L58" s="106" t="s">
        <v>28</v>
      </c>
      <c r="M58" s="106"/>
      <c r="N58" s="106"/>
      <c r="O58" s="51"/>
      <c r="P58" s="38"/>
    </row>
    <row r="59" spans="1:16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51"/>
      <c r="L59" s="107" t="s">
        <v>29</v>
      </c>
      <c r="M59" s="107"/>
      <c r="N59" s="107"/>
      <c r="O59" s="51"/>
      <c r="P59" s="38"/>
    </row>
    <row r="60" spans="1:16" x14ac:dyDescent="0.25">
      <c r="A60" s="29"/>
      <c r="B60" s="29"/>
      <c r="C60" s="39" t="s">
        <v>46</v>
      </c>
      <c r="D60" s="29"/>
      <c r="E60" s="39"/>
      <c r="F60" s="40" t="str">
        <f>Eindresultaten!N19</f>
        <v/>
      </c>
      <c r="G60" s="29"/>
      <c r="H60" s="29"/>
      <c r="I60" s="29"/>
      <c r="J60" s="39"/>
      <c r="K60" s="53"/>
      <c r="L60" s="29"/>
      <c r="M60" s="29"/>
      <c r="N60" s="29"/>
      <c r="O60" s="51"/>
      <c r="P60" s="38"/>
    </row>
    <row r="61" spans="1:16" x14ac:dyDescent="0.25">
      <c r="A61" s="29"/>
      <c r="B61" s="39"/>
      <c r="C61" s="39" t="s">
        <v>47</v>
      </c>
      <c r="D61" s="29"/>
      <c r="E61" s="39"/>
      <c r="F61" s="40" t="str">
        <f>Eindresultaten!N20</f>
        <v/>
      </c>
      <c r="G61" s="29"/>
      <c r="H61" s="41"/>
      <c r="I61" s="29"/>
      <c r="J61" s="29"/>
      <c r="K61" s="51"/>
      <c r="L61" s="29"/>
      <c r="M61" s="29"/>
      <c r="N61" s="47"/>
      <c r="O61" s="51"/>
      <c r="P61" s="38"/>
    </row>
    <row r="62" spans="1:16" x14ac:dyDescent="0.25">
      <c r="A62" s="29"/>
      <c r="B62" s="39"/>
      <c r="C62" s="39"/>
      <c r="D62" s="29"/>
      <c r="E62" s="29"/>
      <c r="F62" s="29"/>
      <c r="G62" s="29"/>
      <c r="H62" s="29"/>
      <c r="I62" s="29"/>
      <c r="J62" s="29"/>
      <c r="K62" s="51"/>
      <c r="L62" s="29"/>
      <c r="M62" s="29"/>
      <c r="N62" s="47"/>
      <c r="O62" s="51"/>
      <c r="P62" s="38"/>
    </row>
    <row r="63" spans="1:16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51"/>
      <c r="L63" s="29"/>
      <c r="M63" s="29"/>
      <c r="N63" s="29"/>
      <c r="O63" s="51"/>
      <c r="P63" s="38"/>
    </row>
    <row r="64" spans="1:16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51"/>
      <c r="L64" s="29"/>
      <c r="M64" s="29"/>
      <c r="N64" s="29"/>
      <c r="O64" s="51"/>
      <c r="P64" s="38"/>
    </row>
    <row r="65" spans="1:16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51"/>
      <c r="L65" s="29"/>
      <c r="M65" s="29"/>
      <c r="N65" s="29"/>
      <c r="O65" s="51"/>
      <c r="P65" s="38"/>
    </row>
    <row r="66" spans="1:16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51"/>
      <c r="L66" s="29"/>
      <c r="M66" s="29"/>
      <c r="N66" s="29"/>
      <c r="O66" s="51"/>
      <c r="P66" s="38"/>
    </row>
    <row r="67" spans="1:16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51"/>
      <c r="L67" s="29"/>
      <c r="M67" s="29"/>
      <c r="N67" s="29"/>
      <c r="O67" s="51"/>
      <c r="P67" s="38"/>
    </row>
    <row r="68" spans="1:16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51"/>
      <c r="L68" s="29"/>
      <c r="M68" s="29"/>
      <c r="N68" s="29"/>
      <c r="O68" s="51"/>
      <c r="P68" s="38"/>
    </row>
    <row r="69" spans="1:16" x14ac:dyDescent="0.25">
      <c r="A69" s="5"/>
      <c r="B69" s="5"/>
      <c r="C69" s="5"/>
      <c r="D69" s="5"/>
      <c r="E69" s="5"/>
      <c r="G69" s="5"/>
      <c r="H69" s="5"/>
      <c r="I69" s="5"/>
      <c r="J69" s="5"/>
      <c r="K69" s="5"/>
      <c r="L69" s="5"/>
      <c r="M69" s="5"/>
      <c r="N69" s="5"/>
      <c r="O69" s="5"/>
    </row>
    <row r="70" spans="1:16" x14ac:dyDescent="0.25">
      <c r="A70" s="5"/>
      <c r="B70" s="5"/>
      <c r="C70" s="5"/>
      <c r="D70" s="5"/>
      <c r="E70" s="5"/>
      <c r="G70" s="5"/>
      <c r="H70" s="5"/>
      <c r="I70" s="5"/>
      <c r="J70" s="5"/>
      <c r="K70" s="5"/>
      <c r="L70" s="5"/>
      <c r="M70" s="5"/>
      <c r="N70" s="5"/>
      <c r="O70" s="5"/>
    </row>
    <row r="71" spans="1:16" x14ac:dyDescent="0.25">
      <c r="A71" s="5"/>
      <c r="B71" s="5"/>
      <c r="C71" s="5"/>
      <c r="D71" s="5"/>
      <c r="E71" s="5"/>
      <c r="G71" s="5"/>
      <c r="H71" s="5"/>
      <c r="I71" s="5"/>
      <c r="J71" s="5"/>
      <c r="K71" s="5"/>
      <c r="L71" s="5"/>
      <c r="M71" s="5"/>
      <c r="N71" s="5"/>
      <c r="O71" s="5"/>
    </row>
    <row r="72" spans="1:16" x14ac:dyDescent="0.25">
      <c r="A72" s="5"/>
      <c r="B72" s="5"/>
      <c r="C72" s="5"/>
      <c r="D72" s="5"/>
      <c r="E72" s="5"/>
      <c r="G72" s="5"/>
      <c r="H72" s="5"/>
      <c r="I72" s="5"/>
      <c r="J72" s="5"/>
      <c r="K72" s="5"/>
      <c r="L72" s="5"/>
      <c r="M72" s="5"/>
      <c r="N72" s="5"/>
      <c r="O72" s="5"/>
    </row>
    <row r="73" spans="1:16" x14ac:dyDescent="0.25">
      <c r="A73" s="5"/>
      <c r="B73" s="5"/>
      <c r="C73" s="5"/>
      <c r="D73" s="5"/>
      <c r="E73" s="5"/>
      <c r="G73" s="5"/>
      <c r="H73" s="5"/>
      <c r="I73" s="5"/>
      <c r="J73" s="5"/>
      <c r="K73" s="5"/>
      <c r="L73" s="5"/>
      <c r="M73" s="5"/>
      <c r="N73" s="5"/>
      <c r="O73" s="5"/>
    </row>
    <row r="74" spans="1:16" x14ac:dyDescent="0.25">
      <c r="A74" s="5"/>
      <c r="B74" s="5"/>
      <c r="C74" s="5"/>
      <c r="D74" s="5"/>
      <c r="E74" s="5"/>
      <c r="G74" s="5"/>
      <c r="H74" s="5"/>
      <c r="I74" s="5"/>
      <c r="J74" s="5"/>
      <c r="K74" s="5"/>
      <c r="L74" s="5"/>
      <c r="M74" s="5"/>
      <c r="N74" s="5"/>
      <c r="O74" s="5"/>
    </row>
    <row r="75" spans="1:16" x14ac:dyDescent="0.25">
      <c r="A75" s="5"/>
      <c r="B75" s="5"/>
      <c r="C75" s="5"/>
      <c r="D75" s="5"/>
      <c r="E75" s="5"/>
      <c r="G75" s="5"/>
      <c r="H75" s="5"/>
      <c r="I75" s="5"/>
      <c r="J75" s="5"/>
      <c r="K75" s="5"/>
      <c r="L75" s="5"/>
      <c r="M75" s="5"/>
      <c r="N75" s="5"/>
      <c r="O75" s="5"/>
    </row>
    <row r="76" spans="1:16" x14ac:dyDescent="0.25">
      <c r="A76" s="5"/>
      <c r="B76" s="5"/>
      <c r="C76" s="5"/>
      <c r="D76" s="5"/>
      <c r="E76" s="5"/>
      <c r="G76" s="5"/>
      <c r="H76" s="5"/>
      <c r="I76" s="5"/>
      <c r="J76" s="5"/>
      <c r="K76" s="5"/>
      <c r="L76" s="5"/>
      <c r="M76" s="5"/>
      <c r="N76" s="5"/>
      <c r="O76" s="5"/>
    </row>
    <row r="77" spans="1:16" x14ac:dyDescent="0.25">
      <c r="F77" s="22"/>
    </row>
    <row r="78" spans="1:16" x14ac:dyDescent="0.25">
      <c r="F78" s="22"/>
    </row>
    <row r="79" spans="1:16" x14ac:dyDescent="0.25">
      <c r="F79" s="22"/>
    </row>
    <row r="80" spans="1:16" x14ac:dyDescent="0.25">
      <c r="F80" s="22"/>
    </row>
    <row r="81" spans="6:6" x14ac:dyDescent="0.25">
      <c r="F81" s="22"/>
    </row>
    <row r="82" spans="6:6" x14ac:dyDescent="0.25">
      <c r="F82" s="22"/>
    </row>
    <row r="83" spans="6:6" x14ac:dyDescent="0.25">
      <c r="F83" s="22"/>
    </row>
    <row r="84" spans="6:6" x14ac:dyDescent="0.25">
      <c r="F84" s="22"/>
    </row>
    <row r="85" spans="6:6" x14ac:dyDescent="0.25">
      <c r="F85" s="22"/>
    </row>
    <row r="86" spans="6:6" x14ac:dyDescent="0.25">
      <c r="F86" s="22"/>
    </row>
    <row r="87" spans="6:6" x14ac:dyDescent="0.25">
      <c r="F87" s="22"/>
    </row>
  </sheetData>
  <sheetProtection algorithmName="SHA-512" hashValue="fBanq3gn3LK55FWbJ8smvFPXlBJpgPOulGKqesuWZzi4TIEMYmlh0EH958nkog7qoBiBKLFVj9qCDzypPXfiaQ==" saltValue="MyiNaRkr/6e/4j9tIOFy9w==" spinCount="100000" sheet="1" objects="1" scenarios="1"/>
  <mergeCells count="11">
    <mergeCell ref="M9:N9"/>
    <mergeCell ref="M18:N18"/>
    <mergeCell ref="M27:N27"/>
    <mergeCell ref="M44:N44"/>
    <mergeCell ref="M53:N53"/>
    <mergeCell ref="L59:N59"/>
    <mergeCell ref="L57:N57"/>
    <mergeCell ref="L31:N31"/>
    <mergeCell ref="L32:N32"/>
    <mergeCell ref="L33:N33"/>
    <mergeCell ref="L58:N58"/>
  </mergeCells>
  <conditionalFormatting sqref="L33:M33">
    <cfRule type="cellIs" dxfId="228" priority="520" operator="greaterThan">
      <formula>0.9</formula>
    </cfRule>
  </conditionalFormatting>
  <conditionalFormatting sqref="L59:M59">
    <cfRule type="cellIs" dxfId="227" priority="285" operator="greaterThan">
      <formula>0.9</formula>
    </cfRule>
  </conditionalFormatting>
  <conditionalFormatting sqref="F6:F11">
    <cfRule type="cellIs" dxfId="226" priority="96" operator="greaterThan">
      <formula>$F$5</formula>
    </cfRule>
  </conditionalFormatting>
  <conditionalFormatting sqref="M9">
    <cfRule type="cellIs" dxfId="225" priority="90" operator="between">
      <formula>1</formula>
      <formula>100</formula>
    </cfRule>
    <cfRule type="containsText" dxfId="224" priority="91" operator="containsText" text="Weging ontbreekt">
      <formula>NOT(ISERROR(SEARCH("Weging ontbreekt",M9)))</formula>
    </cfRule>
  </conditionalFormatting>
  <conditionalFormatting sqref="M18">
    <cfRule type="cellIs" dxfId="223" priority="80" operator="between">
      <formula>1</formula>
      <formula>100</formula>
    </cfRule>
    <cfRule type="containsText" dxfId="222" priority="81" operator="containsText" text="Weging ontbreekt">
      <formula>NOT(ISERROR(SEARCH("Weging ontbreekt",M18)))</formula>
    </cfRule>
  </conditionalFormatting>
  <conditionalFormatting sqref="M27">
    <cfRule type="cellIs" dxfId="221" priority="78" operator="between">
      <formula>1</formula>
      <formula>100</formula>
    </cfRule>
    <cfRule type="containsText" dxfId="220" priority="79" operator="containsText" text="Weging ontbreekt">
      <formula>NOT(ISERROR(SEARCH("Weging ontbreekt",M27)))</formula>
    </cfRule>
  </conditionalFormatting>
  <conditionalFormatting sqref="M44">
    <cfRule type="cellIs" dxfId="219" priority="76" operator="between">
      <formula>1</formula>
      <formula>100</formula>
    </cfRule>
    <cfRule type="containsText" dxfId="218" priority="77" operator="containsText" text="Weging ontbreekt">
      <formula>NOT(ISERROR(SEARCH("Weging ontbreekt",M44)))</formula>
    </cfRule>
  </conditionalFormatting>
  <conditionalFormatting sqref="M53">
    <cfRule type="cellIs" dxfId="217" priority="74" operator="between">
      <formula>1</formula>
      <formula>100</formula>
    </cfRule>
    <cfRule type="containsText" dxfId="216" priority="75" operator="containsText" text="Weging ontbreekt">
      <formula>NOT(ISERROR(SEARCH("Weging ontbreekt",M53)))</formula>
    </cfRule>
  </conditionalFormatting>
  <conditionalFormatting sqref="F7">
    <cfRule type="cellIs" dxfId="215" priority="15" operator="greaterThan">
      <formula>$F$6</formula>
    </cfRule>
    <cfRule type="cellIs" dxfId="214" priority="73" operator="greaterThan">
      <formula>$F$6</formula>
    </cfRule>
  </conditionalFormatting>
  <conditionalFormatting sqref="F9">
    <cfRule type="cellIs" dxfId="213" priority="14" operator="greaterThan">
      <formula>$F$8</formula>
    </cfRule>
    <cfRule type="cellIs" dxfId="212" priority="72" operator="greaterThan">
      <formula>$F$8</formula>
    </cfRule>
  </conditionalFormatting>
  <conditionalFormatting sqref="F11">
    <cfRule type="cellIs" dxfId="211" priority="13" operator="greaterThan">
      <formula>$F$10</formula>
    </cfRule>
    <cfRule type="cellIs" dxfId="210" priority="71" operator="greaterThan">
      <formula>$F$10</formula>
    </cfRule>
  </conditionalFormatting>
  <conditionalFormatting sqref="J6:J11 J15:J20 J24:J29 J41:J46 J50:J55">
    <cfRule type="cellIs" dxfId="209" priority="17" operator="equal">
      <formula>" "</formula>
    </cfRule>
  </conditionalFormatting>
  <conditionalFormatting sqref="N6:N7 N15:N16 N24:N25 N41:N42 N50:N51">
    <cfRule type="cellIs" dxfId="208" priority="36" operator="equal">
      <formula>" "</formula>
    </cfRule>
  </conditionalFormatting>
  <conditionalFormatting sqref="F15:F20">
    <cfRule type="cellIs" dxfId="207" priority="35" operator="greaterThan">
      <formula>$F$14</formula>
    </cfRule>
  </conditionalFormatting>
  <conditionalFormatting sqref="F24:F29">
    <cfRule type="cellIs" dxfId="206" priority="31" operator="greaterThan">
      <formula>$F$23</formula>
    </cfRule>
  </conditionalFormatting>
  <conditionalFormatting sqref="F41:F46">
    <cfRule type="cellIs" dxfId="205" priority="27" operator="greaterThan">
      <formula>$F$40</formula>
    </cfRule>
  </conditionalFormatting>
  <conditionalFormatting sqref="F49:F55">
    <cfRule type="cellIs" dxfId="204" priority="16" operator="greaterThan">
      <formula>$F$49</formula>
    </cfRule>
  </conditionalFormatting>
  <conditionalFormatting sqref="F16">
    <cfRule type="cellIs" dxfId="203" priority="12" operator="greaterThan">
      <formula>$F$15</formula>
    </cfRule>
  </conditionalFormatting>
  <conditionalFormatting sqref="F18">
    <cfRule type="cellIs" dxfId="202" priority="11" operator="greaterThan">
      <formula>$F$17</formula>
    </cfRule>
  </conditionalFormatting>
  <conditionalFormatting sqref="F20">
    <cfRule type="cellIs" dxfId="201" priority="10" operator="greaterThan">
      <formula>$F$19</formula>
    </cfRule>
  </conditionalFormatting>
  <conditionalFormatting sqref="F25">
    <cfRule type="cellIs" dxfId="200" priority="9" operator="greaterThan">
      <formula>$F$24</formula>
    </cfRule>
  </conditionalFormatting>
  <conditionalFormatting sqref="F27">
    <cfRule type="cellIs" dxfId="199" priority="8" operator="greaterThan">
      <formula>$F$26</formula>
    </cfRule>
  </conditionalFormatting>
  <conditionalFormatting sqref="F29">
    <cfRule type="cellIs" dxfId="198" priority="7" operator="greaterThan">
      <formula>$F$28</formula>
    </cfRule>
  </conditionalFormatting>
  <conditionalFormatting sqref="F42">
    <cfRule type="cellIs" dxfId="197" priority="6" operator="greaterThan">
      <formula>$F$41</formula>
    </cfRule>
  </conditionalFormatting>
  <conditionalFormatting sqref="F44">
    <cfRule type="cellIs" dxfId="196" priority="5" operator="greaterThan">
      <formula>$F$43</formula>
    </cfRule>
  </conditionalFormatting>
  <conditionalFormatting sqref="F46">
    <cfRule type="cellIs" dxfId="195" priority="4" operator="greaterThan">
      <formula>$F$45</formula>
    </cfRule>
  </conditionalFormatting>
  <conditionalFormatting sqref="F51">
    <cfRule type="cellIs" dxfId="194" priority="3" operator="greaterThan">
      <formula>$F$50</formula>
    </cfRule>
  </conditionalFormatting>
  <conditionalFormatting sqref="F53">
    <cfRule type="cellIs" dxfId="193" priority="2" operator="greaterThan">
      <formula>$F$52</formula>
    </cfRule>
  </conditionalFormatting>
  <conditionalFormatting sqref="F55">
    <cfRule type="cellIs" dxfId="192" priority="1" operator="greaterThan">
      <formula>$F$54</formula>
    </cfRule>
  </conditionalFormatting>
  <pageMargins left="0.7" right="0.7" top="0.75" bottom="0.75" header="0.51180555555555496" footer="0.51180555555555496"/>
  <pageSetup paperSize="9" firstPageNumber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80" operator="containsText" id="{83DBE9A7-C397-4604-8FE0-6022A6747F25}">
            <xm:f>NOT(ISERROR(SEARCH(Eindresultaten!$E$16,G34)))</xm:f>
            <xm:f>Eindresultaten!$E$16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G34:I35 K34:K35</xm:sqref>
        </x14:conditionalFormatting>
        <x14:conditionalFormatting xmlns:xm="http://schemas.microsoft.com/office/excel/2006/main">
          <x14:cfRule type="cellIs" priority="56" operator="lessThanOrEqual" id="{59FB25E7-0FFE-4D9F-B19D-E19856029C31}">
            <xm:f>Eindresultaten!$I$19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" operator="greaterThanOrEqual" id="{F169699B-37D0-4E1E-A8F8-28EA2C6FB3A6}">
            <xm:f>Eindresultaten!$I$11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8" operator="between" id="{F1C3EC91-2051-4F53-BF7E-C7FAF8271B07}">
            <xm:f>Eindresultaten!$I$19</xm:f>
            <xm:f>Eindresultaten!$I$11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J6 J15 J24 J41 J50</xm:sqref>
        </x14:conditionalFormatting>
        <x14:conditionalFormatting xmlns:xm="http://schemas.microsoft.com/office/excel/2006/main">
          <x14:cfRule type="cellIs" priority="53" operator="lessThanOrEqual" id="{2F71A185-B7D9-405C-92E5-E9A5B519C706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4" operator="greaterThanOrEqual" id="{765A052D-91DF-4F07-8A78-AD0B175A204D}">
            <xm:f>Eindresultaten!$M$11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5" operator="between" id="{D348F139-1541-44B2-B469-D34DFABC4EFB}">
            <xm:f>Eindresultaten!$N$19</xm:f>
            <xm:f>Eindresultaten!$M$11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J7 J16 J25 J42 J51</xm:sqref>
        </x14:conditionalFormatting>
        <x14:conditionalFormatting xmlns:xm="http://schemas.microsoft.com/office/excel/2006/main">
          <x14:cfRule type="cellIs" priority="50" operator="lessThanOrEqual" id="{9BEAB03E-CC7F-4AC7-BAA7-C492611CC51E}">
            <xm:f>Eindresultaten!$I$19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1" operator="greaterThanOrEqual" id="{9FAAEC93-57B8-42CA-9FCE-4490D2D0D05A}">
            <xm:f>Eindresultaten!$H$11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2" operator="between" id="{51877124-0B20-4B42-AFE9-89E74AD5ACCB}">
            <xm:f>Eindresultaten!$I$19</xm:f>
            <xm:f>Eindresultaten!$I$11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J8 J17 J26 J43 J52</xm:sqref>
        </x14:conditionalFormatting>
        <x14:conditionalFormatting xmlns:xm="http://schemas.microsoft.com/office/excel/2006/main">
          <x14:cfRule type="cellIs" priority="47" operator="lessThanOrEqual" id="{7C5AE939-E1FB-4130-8495-2E26C7850BF2}">
            <xm:f>Eindresultaten!$I$19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" operator="greaterThanOrEqual" id="{2E01D958-2F18-4D94-8D54-C7F5CA425850}">
            <xm:f>Eindresultaten!$J$11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9" operator="between" id="{A6B0AA57-41AA-4242-ABFD-B0502C15AE5E}">
            <xm:f>Eindresultaten!$I$19</xm:f>
            <xm:f>Eindresultaten!$J$11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J10 J19 J28 J45 J54</xm:sqref>
        </x14:conditionalFormatting>
        <x14:conditionalFormatting xmlns:xm="http://schemas.microsoft.com/office/excel/2006/main">
          <x14:cfRule type="cellIs" priority="44" operator="lessThanOrEqual" id="{5F5DB20F-3496-43DA-9501-60A4E33ACF9E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" operator="greaterThanOrEqual" id="{6CEB979B-64FE-4D8B-9A39-C1D35D0BD46E}">
            <xm:f>Eindresultaten!$N$11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6" operator="between" id="{D1EDA369-8E58-4EEC-AD1B-4558563C0374}">
            <xm:f>Eindresultaten!$N$19</xm:f>
            <xm:f>Eindresultaten!$N$11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J55 J46 J29 J20 J11</xm:sqref>
        </x14:conditionalFormatting>
        <x14:conditionalFormatting xmlns:xm="http://schemas.microsoft.com/office/excel/2006/main">
          <x14:cfRule type="cellIs" priority="40" operator="lessThanOrEqual" id="{515B83A8-9759-4349-89C8-BE29AFD1945E}">
            <xm:f>Eindresultaten!$I$19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" operator="greaterThanOrEqual" id="{498EF08E-DBAC-4005-B1D4-6ED13908198F}">
            <xm:f>Eindresultaten!$I$20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2" operator="between" id="{042B8694-3898-4F83-AE43-B7104432C4AA}">
            <xm:f>Eindresultaten!$I$19</xm:f>
            <xm:f>Eindresultaten!$I$20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N6 N15 N24 N41 N50</xm:sqref>
        </x14:conditionalFormatting>
        <x14:conditionalFormatting xmlns:xm="http://schemas.microsoft.com/office/excel/2006/main">
          <x14:cfRule type="cellIs" priority="37" operator="lessThanOrEqual" id="{57B87C3C-B7A8-46A3-B616-4D7610D52BC3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greaterThanOrEqual" id="{668B0462-ABB2-440C-AF9F-876F02D2F794}">
            <xm:f>Eindresultaten!$N$20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9" operator="between" id="{C003B973-F950-42A8-BAAA-D64399F937C1}">
            <xm:f>Eindresultaten!$N$19</xm:f>
            <xm:f>Eindresultaten!$N$20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N51 N42 N25 N16 N7</xm:sqref>
        </x14:conditionalFormatting>
        <x14:conditionalFormatting xmlns:xm="http://schemas.microsoft.com/office/excel/2006/main">
          <x14:cfRule type="cellIs" priority="18" operator="lessThanOrEqual" id="{E7C86E49-5517-4688-B8A4-7B508E6BF253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" operator="greaterThanOrEqual" id="{DB37B0B3-5C6E-4272-86B9-EA1B85CAD334}">
            <xm:f>Eindresultaten!$L$11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3" operator="between" id="{E5536BB1-43C8-4FBE-BA92-135B3AD40714}">
            <xm:f>Eindresultaten!$N$19</xm:f>
            <xm:f>Eindresultaten!$L$11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J9 J18 J27 J44 J53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8"/>
  <sheetViews>
    <sheetView zoomScaleNormal="100" workbookViewId="0">
      <selection activeCell="N42" activeCellId="4" sqref="N6 N13 N20 N35 N42"/>
    </sheetView>
  </sheetViews>
  <sheetFormatPr defaultRowHeight="12.5" x14ac:dyDescent="0.25"/>
  <cols>
    <col min="1" max="1" width="3.6328125" style="22" customWidth="1"/>
    <col min="2" max="4" width="8.6328125" style="22" customWidth="1"/>
    <col min="5" max="5" width="16" style="22" customWidth="1"/>
    <col min="6" max="6" width="10.6328125" style="5" customWidth="1"/>
    <col min="7" max="7" width="2.453125" style="22" customWidth="1"/>
    <col min="8" max="8" width="8.6328125" style="22" customWidth="1"/>
    <col min="9" max="9" width="6.90625" style="22" customWidth="1"/>
    <col min="10" max="10" width="10.6328125" style="22" customWidth="1"/>
    <col min="11" max="11" width="9.1796875" style="22" customWidth="1"/>
    <col min="12" max="12" width="3" style="22" customWidth="1"/>
    <col min="13" max="13" width="8.6328125" style="22" customWidth="1"/>
    <col min="14" max="14" width="10.6328125" style="22" customWidth="1"/>
    <col min="15" max="15" width="9.1796875" style="24" customWidth="1"/>
    <col min="16" max="16" width="4.08984375" style="22" customWidth="1"/>
    <col min="17" max="19" width="8.6328125" style="22" customWidth="1"/>
    <col min="20" max="1028" width="8.6328125" style="5" customWidth="1"/>
    <col min="1029" max="16384" width="8.7265625" style="5"/>
  </cols>
  <sheetData>
    <row r="1" spans="1:19" ht="118.5" customHeight="1" x14ac:dyDescent="0.25">
      <c r="A1" s="29"/>
      <c r="B1" s="29"/>
      <c r="C1" s="29"/>
      <c r="D1" s="29"/>
      <c r="E1" s="29"/>
      <c r="F1" s="38"/>
      <c r="G1" s="29"/>
      <c r="H1" s="29"/>
      <c r="I1" s="29"/>
      <c r="J1" s="29"/>
      <c r="K1" s="29"/>
      <c r="L1" s="29"/>
      <c r="M1" s="29"/>
      <c r="N1" s="29"/>
      <c r="O1" s="51"/>
      <c r="P1" s="29"/>
    </row>
    <row r="2" spans="1:19" s="11" customFormat="1" x14ac:dyDescent="0.25">
      <c r="A2" s="20"/>
      <c r="B2" s="21" t="s">
        <v>76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34"/>
      <c r="P2" s="34"/>
      <c r="Q2" s="27"/>
      <c r="R2" s="27"/>
      <c r="S2" s="27"/>
    </row>
    <row r="3" spans="1:19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1"/>
      <c r="P3" s="29"/>
    </row>
    <row r="4" spans="1:19" x14ac:dyDescent="0.25">
      <c r="A4" s="42"/>
      <c r="B4" s="44" t="s">
        <v>20</v>
      </c>
      <c r="C4" s="42"/>
      <c r="D4" s="42"/>
      <c r="E4" s="42"/>
      <c r="F4" s="42"/>
      <c r="G4" s="42"/>
      <c r="H4" s="48" t="s">
        <v>125</v>
      </c>
      <c r="I4" s="49"/>
      <c r="J4" s="49"/>
      <c r="K4" s="49"/>
      <c r="L4" s="49"/>
      <c r="M4" s="48" t="s">
        <v>125</v>
      </c>
      <c r="N4" s="49"/>
      <c r="O4" s="50"/>
      <c r="P4" s="42"/>
    </row>
    <row r="5" spans="1:19" x14ac:dyDescent="0.25">
      <c r="A5" s="42"/>
      <c r="B5" s="42" t="s">
        <v>21</v>
      </c>
      <c r="C5" s="42"/>
      <c r="D5" s="42"/>
      <c r="E5" s="42"/>
      <c r="F5" s="18"/>
      <c r="G5" s="42"/>
      <c r="H5" s="48" t="s">
        <v>128</v>
      </c>
      <c r="I5" s="42"/>
      <c r="J5" s="42"/>
      <c r="K5" s="43" t="s">
        <v>124</v>
      </c>
      <c r="L5" s="42"/>
      <c r="M5" s="42"/>
      <c r="N5" s="42"/>
      <c r="O5" s="43" t="s">
        <v>124</v>
      </c>
      <c r="P5" s="42"/>
    </row>
    <row r="6" spans="1:19" x14ac:dyDescent="0.25">
      <c r="A6" s="42"/>
      <c r="B6" s="42" t="s">
        <v>81</v>
      </c>
      <c r="C6" s="42"/>
      <c r="D6" s="42"/>
      <c r="E6" s="42"/>
      <c r="F6" s="18"/>
      <c r="G6" s="42"/>
      <c r="H6" s="42" t="s">
        <v>25</v>
      </c>
      <c r="I6" s="42"/>
      <c r="J6" s="24" t="str">
        <f>IFERROR((F6/F5)," ")</f>
        <v xml:space="preserve"> </v>
      </c>
      <c r="K6" s="43" t="str">
        <f>Eindresultaten!H11</f>
        <v/>
      </c>
      <c r="L6" s="42"/>
      <c r="M6" s="42" t="s">
        <v>19</v>
      </c>
      <c r="N6" s="24" t="str">
        <f>IFERROR((F6+F8)/(2*F5)," ")</f>
        <v xml:space="preserve"> </v>
      </c>
      <c r="O6" s="43" t="str">
        <f>Eindresultaten!I20</f>
        <v/>
      </c>
      <c r="P6" s="42"/>
    </row>
    <row r="7" spans="1:19" x14ac:dyDescent="0.25">
      <c r="A7" s="42"/>
      <c r="B7" s="42" t="s">
        <v>82</v>
      </c>
      <c r="C7" s="42"/>
      <c r="D7" s="42"/>
      <c r="E7" s="42"/>
      <c r="F7" s="18"/>
      <c r="G7" s="42"/>
      <c r="H7" s="42" t="s">
        <v>44</v>
      </c>
      <c r="I7" s="42"/>
      <c r="J7" s="24" t="str">
        <f>IFERROR((F7/F5)," ")</f>
        <v xml:space="preserve"> </v>
      </c>
      <c r="K7" s="43" t="str">
        <f>Eindresultaten!L11</f>
        <v/>
      </c>
      <c r="L7" s="42"/>
      <c r="M7" s="42" t="s">
        <v>45</v>
      </c>
      <c r="N7" s="24" t="str">
        <f>IFERROR((F7+F9)/(2*F5)," ")</f>
        <v xml:space="preserve"> </v>
      </c>
      <c r="O7" s="43" t="str">
        <f>Eindresultaten!N20</f>
        <v/>
      </c>
      <c r="P7" s="42"/>
    </row>
    <row r="8" spans="1:19" x14ac:dyDescent="0.25">
      <c r="A8" s="42"/>
      <c r="B8" s="42" t="s">
        <v>83</v>
      </c>
      <c r="C8" s="42"/>
      <c r="D8" s="42"/>
      <c r="E8" s="42"/>
      <c r="F8" s="18"/>
      <c r="G8" s="42"/>
      <c r="H8" s="42" t="s">
        <v>26</v>
      </c>
      <c r="I8" s="42"/>
      <c r="J8" s="24" t="str">
        <f>IFERROR((F8/F5)," ")</f>
        <v xml:space="preserve"> </v>
      </c>
      <c r="K8" s="43" t="str">
        <f>Eindresultaten!J11</f>
        <v/>
      </c>
      <c r="L8" s="42"/>
      <c r="M8" s="42"/>
      <c r="N8" s="42"/>
      <c r="O8" s="43"/>
      <c r="P8" s="42"/>
    </row>
    <row r="9" spans="1:19" x14ac:dyDescent="0.25">
      <c r="A9" s="42"/>
      <c r="B9" s="42" t="s">
        <v>84</v>
      </c>
      <c r="C9" s="42"/>
      <c r="D9" s="42"/>
      <c r="E9" s="42"/>
      <c r="F9" s="18"/>
      <c r="G9" s="42"/>
      <c r="H9" s="42" t="s">
        <v>27</v>
      </c>
      <c r="I9" s="42"/>
      <c r="J9" s="24" t="str">
        <f>IFERROR((F9/F5)," ")</f>
        <v xml:space="preserve"> </v>
      </c>
      <c r="K9" s="43" t="str">
        <f>Eindresultaten!N11</f>
        <v/>
      </c>
      <c r="L9" s="42"/>
      <c r="M9" s="109" t="str">
        <f>Eindresultaten!E16</f>
        <v>Weging ontbreekt</v>
      </c>
      <c r="N9" s="109"/>
      <c r="O9" s="43"/>
      <c r="P9" s="42"/>
    </row>
    <row r="10" spans="1:19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52"/>
      <c r="L10" s="29"/>
      <c r="M10" s="29"/>
      <c r="N10" s="29"/>
      <c r="O10" s="51"/>
      <c r="P10" s="29"/>
    </row>
    <row r="11" spans="1:19" x14ac:dyDescent="0.25">
      <c r="A11" s="42"/>
      <c r="B11" s="44" t="s">
        <v>22</v>
      </c>
      <c r="C11" s="42"/>
      <c r="D11" s="42"/>
      <c r="E11" s="42"/>
      <c r="F11" s="42"/>
      <c r="G11" s="42"/>
      <c r="H11" s="48" t="s">
        <v>126</v>
      </c>
      <c r="I11" s="42"/>
      <c r="J11" s="42"/>
      <c r="K11" s="49"/>
      <c r="L11" s="42"/>
      <c r="M11" s="48" t="s">
        <v>126</v>
      </c>
      <c r="N11" s="42"/>
      <c r="O11" s="43"/>
      <c r="P11" s="42"/>
    </row>
    <row r="12" spans="1:19" x14ac:dyDescent="0.25">
      <c r="A12" s="42"/>
      <c r="B12" s="42" t="s">
        <v>23</v>
      </c>
      <c r="C12" s="42"/>
      <c r="D12" s="42"/>
      <c r="E12" s="42"/>
      <c r="F12" s="18"/>
      <c r="G12" s="42"/>
      <c r="H12" s="48" t="s">
        <v>128</v>
      </c>
      <c r="I12" s="42"/>
      <c r="J12" s="42"/>
      <c r="K12" s="43" t="s">
        <v>124</v>
      </c>
      <c r="L12" s="42"/>
      <c r="M12" s="42"/>
      <c r="N12" s="42"/>
      <c r="O12" s="43" t="s">
        <v>124</v>
      </c>
      <c r="P12" s="42"/>
    </row>
    <row r="13" spans="1:19" x14ac:dyDescent="0.25">
      <c r="A13" s="42"/>
      <c r="B13" s="42" t="s">
        <v>85</v>
      </c>
      <c r="C13" s="42"/>
      <c r="D13" s="42"/>
      <c r="E13" s="42"/>
      <c r="F13" s="18"/>
      <c r="G13" s="42"/>
      <c r="H13" s="42" t="s">
        <v>25</v>
      </c>
      <c r="I13" s="42"/>
      <c r="J13" s="24" t="str">
        <f>IFERROR((F13/F12)," ")</f>
        <v xml:space="preserve"> </v>
      </c>
      <c r="K13" s="43" t="str">
        <f>Eindresultaten!H11</f>
        <v/>
      </c>
      <c r="L13" s="42"/>
      <c r="M13" s="42" t="s">
        <v>19</v>
      </c>
      <c r="N13" s="24" t="str">
        <f>IFERROR((F13+F15)/(2*F12)," ")</f>
        <v xml:space="preserve"> </v>
      </c>
      <c r="O13" s="43" t="str">
        <f>Eindresultaten!I20</f>
        <v/>
      </c>
      <c r="P13" s="42"/>
    </row>
    <row r="14" spans="1:19" x14ac:dyDescent="0.25">
      <c r="A14" s="42"/>
      <c r="B14" s="42" t="s">
        <v>86</v>
      </c>
      <c r="C14" s="42"/>
      <c r="D14" s="42"/>
      <c r="E14" s="42"/>
      <c r="F14" s="18"/>
      <c r="G14" s="42"/>
      <c r="H14" s="42" t="s">
        <v>44</v>
      </c>
      <c r="I14" s="42"/>
      <c r="J14" s="24" t="str">
        <f>IFERROR((F14/F12)," ")</f>
        <v xml:space="preserve"> </v>
      </c>
      <c r="K14" s="43" t="str">
        <f>Eindresultaten!L11</f>
        <v/>
      </c>
      <c r="L14" s="42"/>
      <c r="M14" s="42" t="s">
        <v>45</v>
      </c>
      <c r="N14" s="24" t="str">
        <f>IFERROR((F14+F16)/(2*F12)," ")</f>
        <v xml:space="preserve"> </v>
      </c>
      <c r="O14" s="43" t="str">
        <f>Eindresultaten!N20</f>
        <v/>
      </c>
      <c r="P14" s="42"/>
    </row>
    <row r="15" spans="1:19" x14ac:dyDescent="0.25">
      <c r="A15" s="42"/>
      <c r="B15" s="42" t="s">
        <v>87</v>
      </c>
      <c r="C15" s="42"/>
      <c r="D15" s="42"/>
      <c r="E15" s="42"/>
      <c r="F15" s="18"/>
      <c r="G15" s="42"/>
      <c r="H15" s="42" t="s">
        <v>26</v>
      </c>
      <c r="I15" s="42"/>
      <c r="J15" s="24" t="str">
        <f>IFERROR((F15/F12)," ")</f>
        <v xml:space="preserve"> </v>
      </c>
      <c r="K15" s="43" t="str">
        <f>Eindresultaten!J11</f>
        <v/>
      </c>
      <c r="L15" s="42"/>
      <c r="M15" s="42"/>
      <c r="N15" s="42"/>
      <c r="O15" s="43"/>
      <c r="P15" s="42"/>
    </row>
    <row r="16" spans="1:19" x14ac:dyDescent="0.25">
      <c r="A16" s="42"/>
      <c r="B16" s="42" t="s">
        <v>88</v>
      </c>
      <c r="C16" s="42"/>
      <c r="D16" s="42"/>
      <c r="E16" s="42"/>
      <c r="F16" s="18"/>
      <c r="G16" s="42"/>
      <c r="H16" s="42" t="s">
        <v>27</v>
      </c>
      <c r="I16" s="42"/>
      <c r="J16" s="24" t="str">
        <f>IFERROR((F16/F12)," ")</f>
        <v xml:space="preserve"> </v>
      </c>
      <c r="K16" s="43" t="str">
        <f>Eindresultaten!N11</f>
        <v/>
      </c>
      <c r="L16" s="42"/>
      <c r="M16" s="109" t="str">
        <f>Eindresultaten!E16</f>
        <v>Weging ontbreekt</v>
      </c>
      <c r="N16" s="109"/>
      <c r="O16" s="43"/>
      <c r="P16" s="42"/>
    </row>
    <row r="17" spans="1:19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51"/>
      <c r="P17" s="29"/>
    </row>
    <row r="18" spans="1:19" x14ac:dyDescent="0.25">
      <c r="A18" s="42"/>
      <c r="B18" s="44" t="s">
        <v>24</v>
      </c>
      <c r="C18" s="42"/>
      <c r="D18" s="42"/>
      <c r="E18" s="42"/>
      <c r="F18" s="42"/>
      <c r="G18" s="42"/>
      <c r="H18" s="48" t="s">
        <v>185</v>
      </c>
      <c r="I18" s="42"/>
      <c r="J18" s="42"/>
      <c r="K18" s="42"/>
      <c r="L18" s="42"/>
      <c r="M18" s="48" t="s">
        <v>127</v>
      </c>
      <c r="N18" s="42"/>
      <c r="O18" s="43"/>
      <c r="P18" s="42"/>
    </row>
    <row r="19" spans="1:19" x14ac:dyDescent="0.25">
      <c r="A19" s="42"/>
      <c r="B19" s="42" t="s">
        <v>60</v>
      </c>
      <c r="C19" s="42"/>
      <c r="D19" s="42"/>
      <c r="E19" s="42"/>
      <c r="F19" s="18"/>
      <c r="G19" s="42"/>
      <c r="H19" s="42"/>
      <c r="I19" s="42"/>
      <c r="J19" s="42"/>
      <c r="K19" s="43" t="s">
        <v>124</v>
      </c>
      <c r="L19" s="42"/>
      <c r="M19" s="42"/>
      <c r="N19" s="42"/>
      <c r="O19" s="43" t="s">
        <v>124</v>
      </c>
      <c r="P19" s="42"/>
    </row>
    <row r="20" spans="1:19" x14ac:dyDescent="0.25">
      <c r="A20" s="42"/>
      <c r="B20" s="42" t="s">
        <v>89</v>
      </c>
      <c r="C20" s="42"/>
      <c r="D20" s="42"/>
      <c r="E20" s="42"/>
      <c r="F20" s="18"/>
      <c r="G20" s="42"/>
      <c r="H20" s="42" t="s">
        <v>25</v>
      </c>
      <c r="I20" s="42"/>
      <c r="J20" s="24" t="str">
        <f>IFERROR((F20/F19)," ")</f>
        <v xml:space="preserve"> </v>
      </c>
      <c r="K20" s="43" t="str">
        <f>Eindresultaten!H11</f>
        <v/>
      </c>
      <c r="L20" s="42"/>
      <c r="M20" s="42" t="s">
        <v>19</v>
      </c>
      <c r="N20" s="24" t="str">
        <f>IFERROR((F20+F22)/(2*F19)," ")</f>
        <v xml:space="preserve"> </v>
      </c>
      <c r="O20" s="43" t="str">
        <f>Eindresultaten!I20</f>
        <v/>
      </c>
      <c r="P20" s="42"/>
    </row>
    <row r="21" spans="1:19" x14ac:dyDescent="0.25">
      <c r="A21" s="42"/>
      <c r="B21" s="42" t="s">
        <v>90</v>
      </c>
      <c r="C21" s="42"/>
      <c r="D21" s="42"/>
      <c r="E21" s="42"/>
      <c r="F21" s="18"/>
      <c r="G21" s="42"/>
      <c r="H21" s="42" t="s">
        <v>44</v>
      </c>
      <c r="I21" s="42"/>
      <c r="J21" s="24" t="str">
        <f>IFERROR((F21/F19)," ")</f>
        <v xml:space="preserve"> </v>
      </c>
      <c r="K21" s="43" t="str">
        <f>Eindresultaten!L11</f>
        <v/>
      </c>
      <c r="L21" s="42"/>
      <c r="M21" s="42" t="s">
        <v>45</v>
      </c>
      <c r="N21" s="24" t="str">
        <f>IFERROR((F21+F23)/(2*F19)," ")</f>
        <v xml:space="preserve"> </v>
      </c>
      <c r="O21" s="43" t="str">
        <f>Eindresultaten!N20</f>
        <v/>
      </c>
      <c r="P21" s="42"/>
    </row>
    <row r="22" spans="1:19" x14ac:dyDescent="0.25">
      <c r="A22" s="42"/>
      <c r="B22" s="42" t="s">
        <v>91</v>
      </c>
      <c r="C22" s="42"/>
      <c r="D22" s="42"/>
      <c r="E22" s="42"/>
      <c r="F22" s="18"/>
      <c r="G22" s="42"/>
      <c r="H22" s="42" t="s">
        <v>26</v>
      </c>
      <c r="I22" s="42"/>
      <c r="J22" s="24" t="str">
        <f>IFERROR((F22/F19)," ")</f>
        <v xml:space="preserve"> </v>
      </c>
      <c r="K22" s="43" t="str">
        <f>Eindresultaten!J11</f>
        <v/>
      </c>
      <c r="L22" s="42"/>
      <c r="M22" s="42"/>
      <c r="N22" s="42"/>
      <c r="O22" s="43"/>
      <c r="P22" s="42"/>
    </row>
    <row r="23" spans="1:19" x14ac:dyDescent="0.25">
      <c r="A23" s="42"/>
      <c r="B23" s="42" t="s">
        <v>92</v>
      </c>
      <c r="C23" s="42"/>
      <c r="D23" s="42"/>
      <c r="E23" s="42"/>
      <c r="F23" s="18"/>
      <c r="G23" s="42"/>
      <c r="H23" s="42" t="s">
        <v>27</v>
      </c>
      <c r="I23" s="42"/>
      <c r="J23" s="24" t="str">
        <f>IFERROR((F23/F19)," ")</f>
        <v xml:space="preserve"> </v>
      </c>
      <c r="K23" s="43" t="str">
        <f>Eindresultaten!N11</f>
        <v/>
      </c>
      <c r="L23" s="42"/>
      <c r="M23" s="109" t="str">
        <f>Eindresultaten!E16</f>
        <v>Weging ontbreekt</v>
      </c>
      <c r="N23" s="109"/>
      <c r="O23" s="43"/>
      <c r="P23" s="42"/>
    </row>
    <row r="24" spans="1:19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51"/>
      <c r="P24" s="29"/>
    </row>
    <row r="25" spans="1:19" x14ac:dyDescent="0.25">
      <c r="A25" s="29"/>
      <c r="B25" s="29"/>
      <c r="C25" s="39" t="s">
        <v>15</v>
      </c>
      <c r="D25" s="29"/>
      <c r="E25" s="39"/>
      <c r="F25" s="53">
        <v>0.85</v>
      </c>
      <c r="G25" s="29"/>
      <c r="H25" s="29"/>
      <c r="I25" s="29"/>
      <c r="J25" s="29"/>
      <c r="K25" s="29"/>
      <c r="L25" s="105" t="s">
        <v>101</v>
      </c>
      <c r="M25" s="105"/>
      <c r="N25" s="105"/>
      <c r="O25" s="51"/>
      <c r="P25" s="29"/>
    </row>
    <row r="26" spans="1:19" x14ac:dyDescent="0.25">
      <c r="A26" s="29"/>
      <c r="B26" s="29"/>
      <c r="C26" s="39" t="s">
        <v>42</v>
      </c>
      <c r="D26" s="29"/>
      <c r="E26" s="39"/>
      <c r="F26" s="53" t="str">
        <f>Eindresultaten!I20</f>
        <v/>
      </c>
      <c r="G26" s="29"/>
      <c r="H26" s="29"/>
      <c r="I26" s="29" t="s">
        <v>18</v>
      </c>
      <c r="J26" s="29"/>
      <c r="K26" s="29"/>
      <c r="L26" s="106" t="s">
        <v>28</v>
      </c>
      <c r="M26" s="106"/>
      <c r="N26" s="106"/>
      <c r="O26" s="51"/>
      <c r="P26" s="29"/>
    </row>
    <row r="27" spans="1:19" x14ac:dyDescent="0.25">
      <c r="A27" s="29"/>
      <c r="B27" s="29"/>
      <c r="C27" s="29"/>
      <c r="D27" s="29"/>
      <c r="E27" s="29"/>
      <c r="F27" s="41"/>
      <c r="G27" s="29"/>
      <c r="H27" s="29"/>
      <c r="I27" s="29"/>
      <c r="J27" s="29"/>
      <c r="K27" s="29"/>
      <c r="L27" s="107" t="s">
        <v>29</v>
      </c>
      <c r="M27" s="107"/>
      <c r="N27" s="107"/>
      <c r="O27" s="51"/>
      <c r="P27" s="29"/>
    </row>
    <row r="28" spans="1:19" x14ac:dyDescent="0.25">
      <c r="A28" s="29"/>
      <c r="B28" s="29"/>
      <c r="C28" s="39" t="s">
        <v>46</v>
      </c>
      <c r="D28" s="29"/>
      <c r="E28" s="39"/>
      <c r="F28" s="40" t="str">
        <f>Eindresultaten!N19</f>
        <v/>
      </c>
      <c r="G28" s="29"/>
      <c r="H28" s="29"/>
      <c r="I28" s="29"/>
      <c r="J28" s="39"/>
      <c r="K28" s="39"/>
      <c r="L28" s="29"/>
      <c r="M28" s="29"/>
      <c r="N28" s="29"/>
      <c r="O28" s="51"/>
      <c r="P28" s="29"/>
    </row>
    <row r="29" spans="1:19" x14ac:dyDescent="0.25">
      <c r="A29" s="29"/>
      <c r="B29" s="39"/>
      <c r="C29" s="39" t="s">
        <v>47</v>
      </c>
      <c r="D29" s="29"/>
      <c r="E29" s="39"/>
      <c r="F29" s="40" t="str">
        <f>Eindresultaten!N20</f>
        <v/>
      </c>
      <c r="G29" s="29"/>
      <c r="H29" s="41"/>
      <c r="I29" s="29"/>
      <c r="J29" s="29"/>
      <c r="K29" s="29"/>
      <c r="L29" s="29"/>
      <c r="M29" s="29"/>
      <c r="N29" s="47"/>
      <c r="O29" s="51"/>
      <c r="P29" s="29"/>
    </row>
    <row r="30" spans="1:19" x14ac:dyDescent="0.25">
      <c r="A30" s="29"/>
      <c r="B30" s="39"/>
      <c r="C30" s="39"/>
      <c r="D30" s="39"/>
      <c r="E30" s="39"/>
      <c r="F30" s="39"/>
      <c r="G30" s="40"/>
      <c r="H30" s="41"/>
      <c r="I30" s="29"/>
      <c r="J30" s="29"/>
      <c r="K30" s="29"/>
      <c r="L30" s="29"/>
      <c r="M30" s="29"/>
      <c r="N30" s="47"/>
      <c r="O30" s="51"/>
      <c r="P30" s="29"/>
    </row>
    <row r="31" spans="1:19" s="11" customFormat="1" x14ac:dyDescent="0.25">
      <c r="A31" s="20"/>
      <c r="B31" s="21" t="s">
        <v>75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34"/>
      <c r="P31" s="34"/>
      <c r="Q31" s="27"/>
      <c r="R31" s="27"/>
      <c r="S31" s="27"/>
    </row>
    <row r="32" spans="1:19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51"/>
      <c r="P32" s="29"/>
    </row>
    <row r="33" spans="1:20" x14ac:dyDescent="0.25">
      <c r="A33" s="42"/>
      <c r="B33" s="44" t="s">
        <v>73</v>
      </c>
      <c r="C33" s="42"/>
      <c r="D33" s="42"/>
      <c r="E33" s="42"/>
      <c r="F33" s="42"/>
      <c r="G33" s="42"/>
      <c r="H33" s="48" t="s">
        <v>125</v>
      </c>
      <c r="I33" s="42"/>
      <c r="J33" s="42"/>
      <c r="K33" s="42"/>
      <c r="L33" s="42"/>
      <c r="M33" s="48" t="s">
        <v>125</v>
      </c>
      <c r="N33" s="42"/>
      <c r="O33" s="43"/>
      <c r="P33" s="42"/>
    </row>
    <row r="34" spans="1:20" x14ac:dyDescent="0.25">
      <c r="A34" s="42"/>
      <c r="B34" s="42" t="s">
        <v>21</v>
      </c>
      <c r="C34" s="42"/>
      <c r="D34" s="42"/>
      <c r="E34" s="42"/>
      <c r="F34" s="32"/>
      <c r="G34" s="42"/>
      <c r="H34" s="48" t="s">
        <v>128</v>
      </c>
      <c r="I34" s="42"/>
      <c r="J34" s="45"/>
      <c r="K34" s="43" t="s">
        <v>124</v>
      </c>
      <c r="L34" s="42"/>
      <c r="M34" s="42"/>
      <c r="N34" s="42"/>
      <c r="O34" s="43" t="s">
        <v>124</v>
      </c>
      <c r="P34" s="42"/>
    </row>
    <row r="35" spans="1:20" x14ac:dyDescent="0.25">
      <c r="A35" s="42"/>
      <c r="B35" s="42" t="s">
        <v>93</v>
      </c>
      <c r="C35" s="42"/>
      <c r="D35" s="42"/>
      <c r="E35" s="42"/>
      <c r="F35" s="32"/>
      <c r="G35" s="42"/>
      <c r="H35" s="42" t="s">
        <v>25</v>
      </c>
      <c r="I35" s="42"/>
      <c r="J35" s="24" t="str">
        <f>IFERROR((F35/F34)," ")</f>
        <v xml:space="preserve"> </v>
      </c>
      <c r="K35" s="43" t="str">
        <f>Eindresultaten!H11</f>
        <v/>
      </c>
      <c r="L35" s="42"/>
      <c r="M35" s="42" t="s">
        <v>19</v>
      </c>
      <c r="N35" s="24" t="str">
        <f>IFERROR((F35+F37)/(2*F34)," ")</f>
        <v xml:space="preserve"> </v>
      </c>
      <c r="O35" s="43" t="str">
        <f>Eindresultaten!I20</f>
        <v/>
      </c>
      <c r="P35" s="42"/>
    </row>
    <row r="36" spans="1:20" x14ac:dyDescent="0.25">
      <c r="A36" s="42"/>
      <c r="B36" s="42" t="s">
        <v>94</v>
      </c>
      <c r="C36" s="42"/>
      <c r="D36" s="42"/>
      <c r="E36" s="42"/>
      <c r="F36" s="32"/>
      <c r="G36" s="42"/>
      <c r="H36" s="42" t="s">
        <v>44</v>
      </c>
      <c r="I36" s="42"/>
      <c r="J36" s="24" t="str">
        <f>IFERROR((F36/F34)," ")</f>
        <v xml:space="preserve"> </v>
      </c>
      <c r="K36" s="43" t="str">
        <f>Eindresultaten!L11</f>
        <v/>
      </c>
      <c r="L36" s="42"/>
      <c r="M36" s="42" t="s">
        <v>45</v>
      </c>
      <c r="N36" s="24" t="str">
        <f>IFERROR((F36+F38)/(2*F34)," ")</f>
        <v xml:space="preserve"> </v>
      </c>
      <c r="O36" s="43" t="str">
        <f>Eindresultaten!N20</f>
        <v/>
      </c>
      <c r="P36" s="42"/>
    </row>
    <row r="37" spans="1:20" x14ac:dyDescent="0.25">
      <c r="A37" s="42"/>
      <c r="B37" s="42" t="s">
        <v>95</v>
      </c>
      <c r="C37" s="42"/>
      <c r="D37" s="42"/>
      <c r="E37" s="42"/>
      <c r="F37" s="32"/>
      <c r="G37" s="42"/>
      <c r="H37" s="42" t="s">
        <v>26</v>
      </c>
      <c r="I37" s="42"/>
      <c r="J37" s="24" t="str">
        <f>IFERROR((F37/F34)," ")</f>
        <v xml:space="preserve"> </v>
      </c>
      <c r="K37" s="43" t="str">
        <f>Eindresultaten!J11</f>
        <v/>
      </c>
      <c r="L37" s="42"/>
      <c r="M37" s="42"/>
      <c r="N37" s="42"/>
      <c r="O37" s="43"/>
      <c r="P37" s="42"/>
    </row>
    <row r="38" spans="1:20" x14ac:dyDescent="0.25">
      <c r="A38" s="42"/>
      <c r="B38" s="42" t="s">
        <v>91</v>
      </c>
      <c r="C38" s="42"/>
      <c r="D38" s="42"/>
      <c r="E38" s="42"/>
      <c r="F38" s="32"/>
      <c r="G38" s="42"/>
      <c r="H38" s="42" t="s">
        <v>27</v>
      </c>
      <c r="I38" s="42"/>
      <c r="J38" s="24" t="str">
        <f>IFERROR((F38/F34)," ")</f>
        <v xml:space="preserve"> </v>
      </c>
      <c r="K38" s="43" t="str">
        <f>Eindresultaten!N11</f>
        <v/>
      </c>
      <c r="L38" s="42"/>
      <c r="M38" s="109" t="str">
        <f>Eindresultaten!E16</f>
        <v>Weging ontbreekt</v>
      </c>
      <c r="N38" s="109"/>
      <c r="O38" s="43"/>
      <c r="P38" s="42"/>
    </row>
    <row r="39" spans="1:20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51"/>
      <c r="P39" s="29"/>
    </row>
    <row r="40" spans="1:20" x14ac:dyDescent="0.25">
      <c r="A40" s="42"/>
      <c r="B40" s="44" t="s">
        <v>74</v>
      </c>
      <c r="C40" s="42"/>
      <c r="D40" s="42"/>
      <c r="E40" s="42"/>
      <c r="F40" s="42"/>
      <c r="G40" s="42"/>
      <c r="H40" s="48" t="s">
        <v>126</v>
      </c>
      <c r="I40" s="42"/>
      <c r="J40" s="42"/>
      <c r="K40" s="42"/>
      <c r="L40" s="42"/>
      <c r="M40" s="48" t="s">
        <v>126</v>
      </c>
      <c r="N40" s="42"/>
      <c r="O40" s="43"/>
      <c r="P40" s="42"/>
    </row>
    <row r="41" spans="1:20" x14ac:dyDescent="0.25">
      <c r="A41" s="42"/>
      <c r="B41" s="42" t="s">
        <v>23</v>
      </c>
      <c r="C41" s="42"/>
      <c r="D41" s="42"/>
      <c r="E41" s="42"/>
      <c r="F41" s="32"/>
      <c r="G41" s="42"/>
      <c r="H41" s="48" t="s">
        <v>128</v>
      </c>
      <c r="I41" s="42"/>
      <c r="J41" s="42"/>
      <c r="K41" s="43" t="s">
        <v>124</v>
      </c>
      <c r="L41" s="42"/>
      <c r="M41" s="42"/>
      <c r="N41" s="42"/>
      <c r="O41" s="43" t="s">
        <v>124</v>
      </c>
      <c r="P41" s="42"/>
    </row>
    <row r="42" spans="1:20" x14ac:dyDescent="0.25">
      <c r="A42" s="42"/>
      <c r="B42" s="42" t="s">
        <v>96</v>
      </c>
      <c r="C42" s="42"/>
      <c r="D42" s="42"/>
      <c r="E42" s="42"/>
      <c r="F42" s="32"/>
      <c r="G42" s="42"/>
      <c r="H42" s="42" t="s">
        <v>25</v>
      </c>
      <c r="I42" s="42"/>
      <c r="J42" s="24" t="str">
        <f>IFERROR((F42/F41)," ")</f>
        <v xml:space="preserve"> </v>
      </c>
      <c r="K42" s="43" t="str">
        <f>Eindresultaten!H11</f>
        <v/>
      </c>
      <c r="L42" s="42"/>
      <c r="M42" s="42" t="s">
        <v>19</v>
      </c>
      <c r="N42" s="24" t="str">
        <f>IFERROR((F42+F44)/(2*F41)," ")</f>
        <v xml:space="preserve"> </v>
      </c>
      <c r="O42" s="43" t="str">
        <f>Eindresultaten!I20</f>
        <v/>
      </c>
      <c r="P42" s="42"/>
    </row>
    <row r="43" spans="1:20" x14ac:dyDescent="0.25">
      <c r="A43" s="42"/>
      <c r="B43" s="42" t="s">
        <v>97</v>
      </c>
      <c r="C43" s="42"/>
      <c r="D43" s="42"/>
      <c r="E43" s="42"/>
      <c r="F43" s="32"/>
      <c r="G43" s="42"/>
      <c r="H43" s="42" t="s">
        <v>44</v>
      </c>
      <c r="I43" s="42"/>
      <c r="J43" s="24" t="str">
        <f>IFERROR((F43/F41)," ")</f>
        <v xml:space="preserve"> </v>
      </c>
      <c r="K43" s="43" t="str">
        <f>Eindresultaten!L11</f>
        <v/>
      </c>
      <c r="L43" s="42"/>
      <c r="M43" s="42" t="s">
        <v>45</v>
      </c>
      <c r="N43" s="24" t="str">
        <f>IFERROR((F43+F45)/(2*F41)," ")</f>
        <v xml:space="preserve"> </v>
      </c>
      <c r="O43" s="43" t="str">
        <f>Eindresultaten!N20</f>
        <v/>
      </c>
      <c r="P43" s="42"/>
      <c r="T43" s="35"/>
    </row>
    <row r="44" spans="1:20" x14ac:dyDescent="0.25">
      <c r="A44" s="42"/>
      <c r="B44" s="42" t="s">
        <v>98</v>
      </c>
      <c r="C44" s="42"/>
      <c r="D44" s="42"/>
      <c r="E44" s="42"/>
      <c r="F44" s="32"/>
      <c r="G44" s="42"/>
      <c r="H44" s="42" t="s">
        <v>26</v>
      </c>
      <c r="I44" s="42"/>
      <c r="J44" s="24" t="str">
        <f>IFERROR((F44/F41)," ")</f>
        <v xml:space="preserve"> </v>
      </c>
      <c r="K44" s="43" t="str">
        <f>Eindresultaten!J11</f>
        <v/>
      </c>
      <c r="L44" s="42"/>
      <c r="M44" s="42"/>
      <c r="N44" s="42"/>
      <c r="O44" s="43"/>
      <c r="P44" s="42"/>
    </row>
    <row r="45" spans="1:20" x14ac:dyDescent="0.25">
      <c r="A45" s="42"/>
      <c r="B45" s="42" t="s">
        <v>99</v>
      </c>
      <c r="C45" s="42"/>
      <c r="D45" s="42"/>
      <c r="E45" s="42"/>
      <c r="F45" s="32"/>
      <c r="G45" s="42"/>
      <c r="H45" s="42" t="s">
        <v>27</v>
      </c>
      <c r="I45" s="42"/>
      <c r="J45" s="24" t="str">
        <f>IFERROR((F45/F41)," ")</f>
        <v xml:space="preserve"> </v>
      </c>
      <c r="K45" s="43" t="str">
        <f>Eindresultaten!N11</f>
        <v/>
      </c>
      <c r="L45" s="42"/>
      <c r="M45" s="110" t="str">
        <f>Eindresultaten!E16</f>
        <v>Weging ontbreekt</v>
      </c>
      <c r="N45" s="110"/>
      <c r="O45" s="43"/>
      <c r="P45" s="42"/>
    </row>
    <row r="46" spans="1:20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51"/>
      <c r="P46" s="29"/>
    </row>
    <row r="47" spans="1:20" x14ac:dyDescent="0.25">
      <c r="A47" s="29"/>
      <c r="B47" s="29"/>
      <c r="C47" s="39" t="s">
        <v>15</v>
      </c>
      <c r="D47" s="29"/>
      <c r="E47" s="39"/>
      <c r="F47" s="53">
        <v>0.85</v>
      </c>
      <c r="G47" s="29"/>
      <c r="H47" s="29"/>
      <c r="I47" s="29"/>
      <c r="J47" s="29"/>
      <c r="K47" s="29"/>
      <c r="L47" s="105" t="s">
        <v>101</v>
      </c>
      <c r="M47" s="105"/>
      <c r="N47" s="105"/>
      <c r="O47" s="51"/>
      <c r="P47" s="29"/>
    </row>
    <row r="48" spans="1:20" x14ac:dyDescent="0.25">
      <c r="A48" s="29"/>
      <c r="B48" s="29"/>
      <c r="C48" s="39" t="s">
        <v>42</v>
      </c>
      <c r="D48" s="29"/>
      <c r="E48" s="39"/>
      <c r="F48" s="53" t="str">
        <f>Eindresultaten!I20</f>
        <v/>
      </c>
      <c r="G48" s="29"/>
      <c r="H48" s="29"/>
      <c r="I48" s="29" t="s">
        <v>18</v>
      </c>
      <c r="J48" s="29"/>
      <c r="K48" s="29"/>
      <c r="L48" s="106" t="s">
        <v>28</v>
      </c>
      <c r="M48" s="106"/>
      <c r="N48" s="106"/>
      <c r="O48" s="51"/>
      <c r="P48" s="29"/>
    </row>
    <row r="49" spans="1:16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107" t="s">
        <v>29</v>
      </c>
      <c r="M49" s="107"/>
      <c r="N49" s="107"/>
      <c r="O49" s="51"/>
      <c r="P49" s="29"/>
    </row>
    <row r="50" spans="1:16" x14ac:dyDescent="0.25">
      <c r="A50" s="29"/>
      <c r="B50" s="29"/>
      <c r="C50" s="39" t="s">
        <v>46</v>
      </c>
      <c r="D50" s="29"/>
      <c r="E50" s="39"/>
      <c r="F50" s="40" t="str">
        <f>Eindresultaten!N19</f>
        <v/>
      </c>
      <c r="G50" s="29"/>
      <c r="H50" s="29"/>
      <c r="I50" s="29"/>
      <c r="J50" s="39"/>
      <c r="K50" s="39"/>
      <c r="L50" s="29"/>
      <c r="M50" s="29"/>
      <c r="N50" s="29"/>
      <c r="O50" s="51"/>
      <c r="P50" s="29"/>
    </row>
    <row r="51" spans="1:16" x14ac:dyDescent="0.25">
      <c r="A51" s="29"/>
      <c r="B51" s="39"/>
      <c r="C51" s="39" t="s">
        <v>47</v>
      </c>
      <c r="D51" s="29"/>
      <c r="E51" s="39"/>
      <c r="F51" s="40" t="str">
        <f>Eindresultaten!N20</f>
        <v/>
      </c>
      <c r="G51" s="29"/>
      <c r="H51" s="41"/>
      <c r="I51" s="29"/>
      <c r="J51" s="29"/>
      <c r="K51" s="29"/>
      <c r="L51" s="29"/>
      <c r="M51" s="29"/>
      <c r="N51" s="47"/>
      <c r="O51" s="51"/>
      <c r="P51" s="29"/>
    </row>
    <row r="52" spans="1:16" x14ac:dyDescent="0.25">
      <c r="A52" s="29"/>
      <c r="B52" s="39"/>
      <c r="C52" s="3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47"/>
      <c r="O52" s="51"/>
      <c r="P52" s="29"/>
    </row>
    <row r="53" spans="1:16" x14ac:dyDescent="0.25">
      <c r="F53" s="22"/>
      <c r="L53" s="29"/>
      <c r="M53" s="29"/>
      <c r="N53" s="29"/>
      <c r="O53" s="51"/>
      <c r="P53" s="29"/>
    </row>
    <row r="54" spans="1:16" x14ac:dyDescent="0.25">
      <c r="F54" s="22"/>
    </row>
    <row r="55" spans="1:16" x14ac:dyDescent="0.25">
      <c r="F55" s="22"/>
    </row>
    <row r="56" spans="1:16" x14ac:dyDescent="0.25">
      <c r="F56" s="22"/>
    </row>
    <row r="57" spans="1:16" x14ac:dyDescent="0.25">
      <c r="F57" s="22"/>
    </row>
    <row r="58" spans="1:16" x14ac:dyDescent="0.25">
      <c r="F58" s="22"/>
    </row>
    <row r="59" spans="1:16" x14ac:dyDescent="0.25">
      <c r="F59" s="22"/>
    </row>
    <row r="60" spans="1:16" x14ac:dyDescent="0.25">
      <c r="F60" s="22"/>
    </row>
    <row r="61" spans="1:16" x14ac:dyDescent="0.25">
      <c r="F61" s="22"/>
    </row>
    <row r="62" spans="1:16" x14ac:dyDescent="0.25">
      <c r="F62" s="22"/>
    </row>
    <row r="63" spans="1:16" x14ac:dyDescent="0.25">
      <c r="F63" s="22"/>
    </row>
    <row r="64" spans="1:16" x14ac:dyDescent="0.25">
      <c r="F64" s="22"/>
    </row>
    <row r="65" spans="6:6" x14ac:dyDescent="0.25">
      <c r="F65" s="22"/>
    </row>
    <row r="66" spans="6:6" x14ac:dyDescent="0.25">
      <c r="F66" s="22"/>
    </row>
    <row r="67" spans="6:6" x14ac:dyDescent="0.25">
      <c r="F67" s="22"/>
    </row>
    <row r="68" spans="6:6" x14ac:dyDescent="0.25">
      <c r="F68" s="22"/>
    </row>
    <row r="69" spans="6:6" x14ac:dyDescent="0.25">
      <c r="F69" s="22"/>
    </row>
    <row r="70" spans="6:6" x14ac:dyDescent="0.25">
      <c r="F70" s="22"/>
    </row>
    <row r="71" spans="6:6" x14ac:dyDescent="0.25">
      <c r="F71" s="22"/>
    </row>
    <row r="72" spans="6:6" x14ac:dyDescent="0.25">
      <c r="F72" s="22"/>
    </row>
    <row r="73" spans="6:6" x14ac:dyDescent="0.25">
      <c r="F73" s="22"/>
    </row>
    <row r="74" spans="6:6" x14ac:dyDescent="0.25">
      <c r="F74" s="22"/>
    </row>
    <row r="75" spans="6:6" x14ac:dyDescent="0.25">
      <c r="F75" s="22"/>
    </row>
    <row r="76" spans="6:6" x14ac:dyDescent="0.25">
      <c r="F76" s="22"/>
    </row>
    <row r="77" spans="6:6" x14ac:dyDescent="0.25">
      <c r="F77" s="22"/>
    </row>
    <row r="78" spans="6:6" x14ac:dyDescent="0.25">
      <c r="F78" s="22"/>
    </row>
    <row r="79" spans="6:6" x14ac:dyDescent="0.25">
      <c r="F79" s="22"/>
    </row>
    <row r="80" spans="6:6" x14ac:dyDescent="0.25">
      <c r="F80" s="22"/>
    </row>
    <row r="81" spans="6:6" x14ac:dyDescent="0.25">
      <c r="F81" s="22"/>
    </row>
    <row r="82" spans="6:6" x14ac:dyDescent="0.25">
      <c r="F82" s="22"/>
    </row>
    <row r="83" spans="6:6" x14ac:dyDescent="0.25">
      <c r="F83" s="22"/>
    </row>
    <row r="84" spans="6:6" x14ac:dyDescent="0.25">
      <c r="F84" s="22"/>
    </row>
    <row r="85" spans="6:6" x14ac:dyDescent="0.25">
      <c r="F85" s="22"/>
    </row>
    <row r="86" spans="6:6" x14ac:dyDescent="0.25">
      <c r="F86" s="22"/>
    </row>
    <row r="87" spans="6:6" x14ac:dyDescent="0.25">
      <c r="F87" s="22"/>
    </row>
    <row r="88" spans="6:6" x14ac:dyDescent="0.25">
      <c r="F88" s="22"/>
    </row>
  </sheetData>
  <sheetProtection algorithmName="SHA-512" hashValue="AZIqNsrzWMzWGdamoiRqREjb2Zs7MfJ1jp3X7twEzT46LXBUZtqIt7Nqe0q6tcEjuJxj6xiwXOdp5FHzBwTTTg==" saltValue="s5IUc9Xi/9JQZBCK2cnHjA==" spinCount="100000" sheet="1" objects="1" scenarios="1"/>
  <protectedRanges>
    <protectedRange sqref="F41:F45 F12:F16 F19:F23 F34:F38 F5:F9" name="Bereik1"/>
  </protectedRanges>
  <mergeCells count="11">
    <mergeCell ref="M9:N9"/>
    <mergeCell ref="M16:N16"/>
    <mergeCell ref="M23:N23"/>
    <mergeCell ref="M38:N38"/>
    <mergeCell ref="M45:N45"/>
    <mergeCell ref="L47:N47"/>
    <mergeCell ref="L48:N48"/>
    <mergeCell ref="L49:N49"/>
    <mergeCell ref="L25:N25"/>
    <mergeCell ref="L26:N26"/>
    <mergeCell ref="L27:N27"/>
  </mergeCells>
  <conditionalFormatting sqref="L27:M27">
    <cfRule type="cellIs" dxfId="166" priority="249" operator="greaterThan">
      <formula>0.9</formula>
    </cfRule>
  </conditionalFormatting>
  <conditionalFormatting sqref="L49:M49">
    <cfRule type="cellIs" dxfId="165" priority="248" operator="greaterThan">
      <formula>0.9</formula>
    </cfRule>
  </conditionalFormatting>
  <conditionalFormatting sqref="F6:F9">
    <cfRule type="cellIs" dxfId="164" priority="55" operator="greaterThan">
      <formula>$F$5</formula>
    </cfRule>
  </conditionalFormatting>
  <conditionalFormatting sqref="F13:F16">
    <cfRule type="cellIs" dxfId="163" priority="54" operator="greaterThan">
      <formula>$F$12</formula>
    </cfRule>
  </conditionalFormatting>
  <conditionalFormatting sqref="F20:F23">
    <cfRule type="cellIs" dxfId="162" priority="53" operator="greaterThan">
      <formula>$F$19</formula>
    </cfRule>
  </conditionalFormatting>
  <conditionalFormatting sqref="M9">
    <cfRule type="cellIs" dxfId="161" priority="39" operator="between">
      <formula>1</formula>
      <formula>100</formula>
    </cfRule>
    <cfRule type="containsText" dxfId="160" priority="40" operator="containsText" text="Weging ontbreekt">
      <formula>NOT(ISERROR(SEARCH("Weging ontbreekt",M9)))</formula>
    </cfRule>
  </conditionalFormatting>
  <conditionalFormatting sqref="M16">
    <cfRule type="cellIs" dxfId="159" priority="37" operator="between">
      <formula>1</formula>
      <formula>100</formula>
    </cfRule>
    <cfRule type="containsText" dxfId="158" priority="38" operator="containsText" text="Weging ontbreekt">
      <formula>NOT(ISERROR(SEARCH("Weging ontbreekt",M16)))</formula>
    </cfRule>
  </conditionalFormatting>
  <conditionalFormatting sqref="M23">
    <cfRule type="cellIs" dxfId="157" priority="35" operator="between">
      <formula>1</formula>
      <formula>100</formula>
    </cfRule>
    <cfRule type="containsText" dxfId="156" priority="36" operator="containsText" text="Weging ontbreekt">
      <formula>NOT(ISERROR(SEARCH("Weging ontbreekt",M23)))</formula>
    </cfRule>
  </conditionalFormatting>
  <conditionalFormatting sqref="M38">
    <cfRule type="cellIs" dxfId="155" priority="33" operator="between">
      <formula>1</formula>
      <formula>100</formula>
    </cfRule>
    <cfRule type="containsText" dxfId="154" priority="34" operator="containsText" text="Weging ontbreekt">
      <formula>NOT(ISERROR(SEARCH("Weging ontbreekt",M38)))</formula>
    </cfRule>
  </conditionalFormatting>
  <conditionalFormatting sqref="M45">
    <cfRule type="cellIs" dxfId="153" priority="31" operator="between">
      <formula>1</formula>
      <formula>100</formula>
    </cfRule>
    <cfRule type="containsText" dxfId="152" priority="32" operator="containsText" text="Weging ontbreekt">
      <formula>NOT(ISERROR(SEARCH("Weging ontbreekt",M45)))</formula>
    </cfRule>
  </conditionalFormatting>
  <conditionalFormatting sqref="F7">
    <cfRule type="cellIs" dxfId="151" priority="30" operator="greaterThan">
      <formula>$F$6</formula>
    </cfRule>
  </conditionalFormatting>
  <conditionalFormatting sqref="F9">
    <cfRule type="cellIs" dxfId="150" priority="29" operator="greaterThan">
      <formula>$F$8</formula>
    </cfRule>
  </conditionalFormatting>
  <conditionalFormatting sqref="F14">
    <cfRule type="cellIs" dxfId="149" priority="28" operator="greaterThan">
      <formula>$F$13</formula>
    </cfRule>
  </conditionalFormatting>
  <conditionalFormatting sqref="F16">
    <cfRule type="cellIs" dxfId="148" priority="27" operator="greaterThan">
      <formula>$F$15</formula>
    </cfRule>
  </conditionalFormatting>
  <conditionalFormatting sqref="F21">
    <cfRule type="cellIs" dxfId="147" priority="26" operator="greaterThan">
      <formula>$F$20</formula>
    </cfRule>
  </conditionalFormatting>
  <conditionalFormatting sqref="F23">
    <cfRule type="cellIs" dxfId="146" priority="25" operator="greaterThan">
      <formula>$F$22</formula>
    </cfRule>
  </conditionalFormatting>
  <conditionalFormatting sqref="J6:J9 J13:J16 J20:J23 J35:J38 J42:J45">
    <cfRule type="cellIs" dxfId="145" priority="8" operator="equal">
      <formula>" "</formula>
    </cfRule>
  </conditionalFormatting>
  <conditionalFormatting sqref="N6:N7 N13:N14 N20:N21 N35:N36 N42:N43">
    <cfRule type="cellIs" dxfId="144" priority="1" operator="equal">
      <formula>" "</formula>
    </cfRule>
  </conditionalFormatting>
  <pageMargins left="0.7" right="0.7" top="0.75" bottom="0.75" header="0.51180555555555496" footer="0.51180555555555496"/>
  <pageSetup paperSize="9" firstPageNumber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greaterThanOrEqual" id="{C6A2841F-7404-48DA-97FE-5E27595DB10A}">
            <xm:f>Eindresultaten!$H$11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J6 J13 J20 J42 J35</xm:sqref>
        </x14:conditionalFormatting>
        <x14:conditionalFormatting xmlns:xm="http://schemas.microsoft.com/office/excel/2006/main">
          <x14:cfRule type="cellIs" priority="18" operator="lessThanOrEqual" id="{0C1D0AED-C4E2-4F30-A620-3E9D0F7AE84F}">
            <xm:f>Eindresultaten!$I$19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J6 J13 J20 J42 J35</xm:sqref>
        </x14:conditionalFormatting>
        <x14:conditionalFormatting xmlns:xm="http://schemas.microsoft.com/office/excel/2006/main">
          <x14:cfRule type="cellIs" priority="20" operator="between" id="{9F54067F-D5B5-4718-BB92-8C323D79001C}">
            <xm:f>Eindresultaten!$I$19</xm:f>
            <xm:f>Eindresultaten!$H$11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J6 J13 J20 J42 J35</xm:sqref>
        </x14:conditionalFormatting>
        <x14:conditionalFormatting xmlns:xm="http://schemas.microsoft.com/office/excel/2006/main">
          <x14:cfRule type="cellIs" priority="15" operator="lessThanOrEqual" id="{769037B7-7B12-46FB-A4C9-6C515409B018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greaterThanOrEqual" id="{1BB8B5EC-91B6-4E83-844E-9C2734C295FD}">
            <xm:f>Eindresultaten!$L$11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7" operator="between" id="{C6D0A327-B48E-46F4-B9FE-E8704BC6F1BD}">
            <xm:f>Eindresultaten!$N$19</xm:f>
            <xm:f>Eindresultaten!$L$11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J7 J14 J21 J36 J43</xm:sqref>
        </x14:conditionalFormatting>
        <x14:conditionalFormatting xmlns:xm="http://schemas.microsoft.com/office/excel/2006/main">
          <x14:cfRule type="cellIs" priority="12" operator="lessThanOrEqual" id="{2C1FB271-5E39-41F1-B2C3-9F6449A8CA06}">
            <xm:f>Eindresultaten!$I$19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greaterThanOrEqual" id="{524454BB-00E8-428D-898C-2E2B8408280B}">
            <xm:f>Eindresultaten!$J$11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4" operator="between" id="{09D7F442-76C8-4C22-A0C5-548E2161239A}">
            <xm:f>Eindresultaten!$I$19</xm:f>
            <xm:f>Eindresultaten!$J$11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J8 J15 J22 J37 J44</xm:sqref>
        </x14:conditionalFormatting>
        <x14:conditionalFormatting xmlns:xm="http://schemas.microsoft.com/office/excel/2006/main">
          <x14:cfRule type="cellIs" priority="9" operator="lessThanOrEqual" id="{4CFCCA82-327E-417F-839E-02C7C5BC9352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greaterThanOrEqual" id="{1496E08E-976B-4E84-A600-59C6CA1B0439}">
            <xm:f>Eindresultaten!$N$11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1" operator="between" id="{F0FDF98F-EDD4-4526-A553-41F7D82A3848}">
            <xm:f>Eindresultaten!$N$19</xm:f>
            <xm:f>Eindresultaten!$N$11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J45 J38 J23 J16 J9</xm:sqref>
        </x14:conditionalFormatting>
        <x14:conditionalFormatting xmlns:xm="http://schemas.microsoft.com/office/excel/2006/main">
          <x14:cfRule type="cellIs" priority="5" operator="lessThanOrEqual" id="{FC005CE7-F0F3-445A-81CD-98F4581192B1}">
            <xm:f>Eindresultaten!$I$19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greaterThanOrEqual" id="{44CCE6B1-DDE5-43E2-8A08-C2477909CF5E}">
            <xm:f>Eindresultaten!$I$20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" operator="between" id="{6C1A65AF-EC03-4FA4-A3A5-779AD20185B5}">
            <xm:f>Eindresultaten!$I$19</xm:f>
            <xm:f>Eindresultaten!$I$20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N6 N13 N20 N35 N42</xm:sqref>
        </x14:conditionalFormatting>
        <x14:conditionalFormatting xmlns:xm="http://schemas.microsoft.com/office/excel/2006/main">
          <x14:cfRule type="cellIs" priority="2" operator="lessThanOrEqual" id="{4AD05E8C-22CE-458B-8A99-658DDE2DA25E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greaterThanOrEqual" id="{83EA6B79-3735-494F-BBC2-5833FFE523AD}">
            <xm:f>Eindresultaten!$N$20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between" id="{452D1237-8DC7-4E13-BEDA-3666566FCB7B}">
            <xm:f>Eindresultaten!$N$19</xm:f>
            <xm:f>Eindresultaten!$N$20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N7 N14 N21 N36 N43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topLeftCell="A19" zoomScaleNormal="100" workbookViewId="0">
      <selection activeCell="H33" sqref="H33"/>
    </sheetView>
  </sheetViews>
  <sheetFormatPr defaultRowHeight="12.5" x14ac:dyDescent="0.25"/>
  <cols>
    <col min="1" max="1" width="3.6328125" style="22" customWidth="1"/>
    <col min="2" max="2" width="28.26953125" style="22" customWidth="1"/>
    <col min="3" max="3" width="6.6328125" style="22" customWidth="1"/>
    <col min="4" max="4" width="2.6328125" style="5" customWidth="1"/>
    <col min="5" max="5" width="13.6328125" style="22" customWidth="1"/>
    <col min="6" max="6" width="2.54296875" style="22" customWidth="1"/>
    <col min="7" max="7" width="34.453125" style="22" customWidth="1"/>
    <col min="8" max="10" width="11.6328125" style="22" customWidth="1"/>
    <col min="11" max="11" width="3.6328125" style="22" customWidth="1"/>
    <col min="12" max="12" width="5.6328125" style="22" customWidth="1"/>
    <col min="13" max="16" width="8.6328125" style="22" customWidth="1"/>
    <col min="17" max="1025" width="8.6328125" style="5" customWidth="1"/>
    <col min="1026" max="16384" width="8.7265625" style="5"/>
  </cols>
  <sheetData>
    <row r="1" spans="1:16" ht="118.5" customHeight="1" x14ac:dyDescent="0.25">
      <c r="A1" s="29"/>
      <c r="B1" s="29"/>
      <c r="C1" s="29"/>
      <c r="D1" s="38"/>
      <c r="E1" s="29"/>
      <c r="F1" s="29"/>
      <c r="G1" s="29"/>
      <c r="H1" s="29"/>
      <c r="I1" s="29"/>
      <c r="J1" s="29"/>
      <c r="K1" s="29"/>
    </row>
    <row r="2" spans="1:16" s="11" customFormat="1" x14ac:dyDescent="0.25">
      <c r="A2" s="20"/>
      <c r="B2" s="21" t="s">
        <v>145</v>
      </c>
      <c r="C2" s="20"/>
      <c r="D2" s="20"/>
      <c r="E2" s="20"/>
      <c r="F2" s="20"/>
      <c r="G2" s="20"/>
      <c r="H2" s="20"/>
      <c r="I2" s="20"/>
      <c r="J2" s="20"/>
      <c r="K2" s="20"/>
      <c r="L2" s="27"/>
      <c r="M2" s="27"/>
      <c r="N2" s="27"/>
      <c r="O2" s="27"/>
      <c r="P2" s="27"/>
    </row>
    <row r="3" spans="1:16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x14ac:dyDescent="0.25">
      <c r="A4" s="42"/>
      <c r="B4" s="44" t="s">
        <v>8</v>
      </c>
      <c r="C4" s="42"/>
      <c r="D4" s="42"/>
      <c r="E4" s="42"/>
      <c r="F4" s="42"/>
      <c r="G4" s="42"/>
      <c r="H4" s="42" t="s">
        <v>168</v>
      </c>
      <c r="I4" s="42" t="s">
        <v>171</v>
      </c>
      <c r="J4" s="42" t="s">
        <v>180</v>
      </c>
      <c r="K4" s="42"/>
      <c r="L4" s="26"/>
    </row>
    <row r="5" spans="1:16" x14ac:dyDescent="0.25">
      <c r="A5" s="42"/>
      <c r="B5" s="37">
        <f>Eindresultaten!B6</f>
        <v>0</v>
      </c>
      <c r="C5" s="42"/>
      <c r="D5" s="42"/>
      <c r="E5" s="42" t="s">
        <v>129</v>
      </c>
      <c r="F5" s="42"/>
      <c r="G5" s="42"/>
      <c r="H5" s="42"/>
      <c r="I5" s="42" t="s">
        <v>141</v>
      </c>
      <c r="J5" s="42"/>
      <c r="K5" s="42"/>
    </row>
    <row r="6" spans="1:16" x14ac:dyDescent="0.25">
      <c r="A6" s="42"/>
      <c r="B6" s="42" t="s">
        <v>149</v>
      </c>
      <c r="C6" s="36"/>
      <c r="D6" s="42"/>
      <c r="E6" s="43" t="str">
        <f>IFERROR((C6)/(C15)," ")</f>
        <v xml:space="preserve"> </v>
      </c>
      <c r="F6" s="42"/>
      <c r="G6" s="42"/>
      <c r="H6" s="42"/>
      <c r="I6" s="42"/>
      <c r="J6" s="42"/>
      <c r="K6" s="42"/>
    </row>
    <row r="7" spans="1:16" x14ac:dyDescent="0.25">
      <c r="A7" s="42"/>
      <c r="B7" s="42" t="s">
        <v>131</v>
      </c>
      <c r="C7" s="36"/>
      <c r="D7" s="42"/>
      <c r="E7" s="43" t="str">
        <f>IFERROR((C7)/(C15)," ")</f>
        <v xml:space="preserve"> </v>
      </c>
      <c r="F7" s="42"/>
      <c r="G7" s="42" t="s">
        <v>138</v>
      </c>
      <c r="H7" s="43" t="str">
        <f>IFERROR(((C9+C10+C11+C12+C13+C14)/C15)," ")</f>
        <v xml:space="preserve"> </v>
      </c>
      <c r="I7" s="65" t="str">
        <f>IFERROR((Eindresultaten!L6/Eindresultaten!D6)," ")</f>
        <v xml:space="preserve"> </v>
      </c>
      <c r="J7" s="82" t="str">
        <f>IFERROR(((H7-I7)*100)," ")</f>
        <v xml:space="preserve"> </v>
      </c>
      <c r="K7" s="42"/>
    </row>
    <row r="8" spans="1:16" x14ac:dyDescent="0.25">
      <c r="A8" s="42"/>
      <c r="B8" s="45" t="s">
        <v>132</v>
      </c>
      <c r="C8" s="36"/>
      <c r="D8" s="42"/>
      <c r="E8" s="43" t="str">
        <f>IFERROR((C8)/(C15)," ")</f>
        <v xml:space="preserve"> </v>
      </c>
      <c r="F8" s="42"/>
      <c r="G8" s="42" t="s">
        <v>139</v>
      </c>
      <c r="H8" s="43" t="str">
        <f>IFERROR(((C11+C12+C13+C14)/C15)," ")</f>
        <v xml:space="preserve"> </v>
      </c>
      <c r="I8" s="65" t="str">
        <f>IFERROR((Eindresultaten!M6/Eindresultaten!D6)," ")</f>
        <v xml:space="preserve"> </v>
      </c>
      <c r="J8" s="82" t="str">
        <f>IFERROR(((H8-I8)*100)," ")</f>
        <v xml:space="preserve"> </v>
      </c>
      <c r="K8" s="42"/>
    </row>
    <row r="9" spans="1:16" x14ac:dyDescent="0.25">
      <c r="A9" s="42"/>
      <c r="B9" s="45" t="s">
        <v>133</v>
      </c>
      <c r="C9" s="36"/>
      <c r="D9" s="42"/>
      <c r="E9" s="43" t="str">
        <f>IFERROR((C9)/(C15)," ")</f>
        <v xml:space="preserve"> </v>
      </c>
      <c r="F9" s="42"/>
      <c r="G9" s="42" t="s">
        <v>140</v>
      </c>
      <c r="H9" s="43" t="str">
        <f>IFERROR(((C11+C12+C13+C14)/C15)," ")</f>
        <v xml:space="preserve"> </v>
      </c>
      <c r="I9" s="65" t="str">
        <f>IFERROR((Eindresultaten!N6/Eindresultaten!D6)," ")</f>
        <v xml:space="preserve"> </v>
      </c>
      <c r="J9" s="82" t="str">
        <f>IFERROR(((H9-I9)*100)," ")</f>
        <v xml:space="preserve"> </v>
      </c>
      <c r="K9" s="42"/>
    </row>
    <row r="10" spans="1:16" x14ac:dyDescent="0.25">
      <c r="A10" s="42"/>
      <c r="B10" s="42" t="s">
        <v>134</v>
      </c>
      <c r="C10" s="36"/>
      <c r="D10" s="42"/>
      <c r="E10" s="43" t="str">
        <f>IFERROR((C10)/(C15)," ")</f>
        <v xml:space="preserve"> </v>
      </c>
      <c r="F10" s="42"/>
      <c r="G10" s="42"/>
      <c r="H10" s="42"/>
      <c r="I10" s="42"/>
      <c r="J10" s="42"/>
      <c r="K10" s="42"/>
    </row>
    <row r="11" spans="1:16" x14ac:dyDescent="0.25">
      <c r="A11" s="42"/>
      <c r="B11" s="42" t="s">
        <v>135</v>
      </c>
      <c r="C11" s="36"/>
      <c r="D11" s="42"/>
      <c r="E11" s="43" t="str">
        <f>IFERROR((C11)/(C15)," ")</f>
        <v xml:space="preserve"> </v>
      </c>
      <c r="F11" s="42"/>
      <c r="G11" s="42"/>
      <c r="H11" s="42"/>
      <c r="I11" s="42"/>
      <c r="J11" s="42"/>
      <c r="K11" s="42"/>
    </row>
    <row r="12" spans="1:16" x14ac:dyDescent="0.25">
      <c r="A12" s="42"/>
      <c r="B12" s="42" t="s">
        <v>136</v>
      </c>
      <c r="C12" s="36"/>
      <c r="D12" s="42"/>
      <c r="E12" s="43" t="str">
        <f>IFERROR((C12)/(C15)," ")</f>
        <v xml:space="preserve"> </v>
      </c>
      <c r="F12" s="42"/>
      <c r="G12" s="42"/>
      <c r="H12" s="42"/>
      <c r="I12" s="42"/>
      <c r="J12" s="42"/>
      <c r="K12" s="42"/>
    </row>
    <row r="13" spans="1:16" x14ac:dyDescent="0.25">
      <c r="A13" s="42"/>
      <c r="B13" s="42" t="s">
        <v>192</v>
      </c>
      <c r="C13" s="36"/>
      <c r="D13" s="42"/>
      <c r="E13" s="43" t="str">
        <f>IFERROR((C13)/(C15)," ")</f>
        <v xml:space="preserve"> </v>
      </c>
      <c r="F13" s="42"/>
      <c r="G13" s="42"/>
      <c r="H13" s="42"/>
      <c r="I13" s="42"/>
      <c r="J13" s="42"/>
      <c r="K13" s="42"/>
    </row>
    <row r="14" spans="1:16" x14ac:dyDescent="0.25">
      <c r="A14" s="42"/>
      <c r="B14" s="42" t="s">
        <v>137</v>
      </c>
      <c r="C14" s="36"/>
      <c r="D14" s="42"/>
      <c r="E14" s="43" t="str">
        <f>IFERROR((C14)/(C15)," ")</f>
        <v xml:space="preserve"> </v>
      </c>
      <c r="F14" s="42"/>
      <c r="G14" s="42"/>
      <c r="H14" s="42"/>
      <c r="I14" s="42"/>
      <c r="J14" s="42"/>
      <c r="K14" s="42"/>
    </row>
    <row r="15" spans="1:16" x14ac:dyDescent="0.25">
      <c r="A15" s="42"/>
      <c r="B15" s="44" t="s">
        <v>130</v>
      </c>
      <c r="C15" s="42">
        <f>SUM(C6:C14)</f>
        <v>0</v>
      </c>
      <c r="D15" s="42"/>
      <c r="E15" s="111" t="str">
        <f>IF(C15=Eindresultaten!D6," ","&lt;-- Let op, ander leerlingaantal dan in tabblad eindresultaten")</f>
        <v xml:space="preserve"> </v>
      </c>
      <c r="F15" s="111"/>
      <c r="G15" s="111"/>
      <c r="H15" s="111"/>
      <c r="I15" s="42"/>
      <c r="J15" s="42"/>
      <c r="K15" s="42"/>
    </row>
    <row r="16" spans="1:16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2" x14ac:dyDescent="0.25">
      <c r="A17" s="42"/>
      <c r="B17" s="44" t="s">
        <v>8</v>
      </c>
      <c r="C17" s="42"/>
      <c r="D17" s="42"/>
      <c r="E17" s="42"/>
      <c r="F17" s="42"/>
      <c r="G17" s="42"/>
      <c r="H17" s="42" t="s">
        <v>168</v>
      </c>
      <c r="I17" s="42" t="s">
        <v>171</v>
      </c>
      <c r="J17" s="42"/>
      <c r="K17" s="42"/>
      <c r="L17" s="26"/>
    </row>
    <row r="18" spans="1:12" x14ac:dyDescent="0.25">
      <c r="A18" s="42"/>
      <c r="B18" s="37">
        <f>Eindresultaten!B7</f>
        <v>0</v>
      </c>
      <c r="C18" s="42"/>
      <c r="D18" s="42"/>
      <c r="E18" s="42" t="s">
        <v>129</v>
      </c>
      <c r="F18" s="42"/>
      <c r="G18" s="42"/>
      <c r="H18" s="42"/>
      <c r="I18" s="42" t="s">
        <v>141</v>
      </c>
      <c r="J18" s="42"/>
      <c r="K18" s="42"/>
    </row>
    <row r="19" spans="1:12" x14ac:dyDescent="0.25">
      <c r="A19" s="42"/>
      <c r="B19" s="42" t="s">
        <v>149</v>
      </c>
      <c r="C19" s="36"/>
      <c r="D19" s="42"/>
      <c r="E19" s="43" t="str">
        <f>IFERROR((C19)/(C28)," ")</f>
        <v xml:space="preserve"> </v>
      </c>
      <c r="F19" s="42"/>
      <c r="G19" s="42"/>
      <c r="H19" s="42"/>
      <c r="I19" s="42"/>
      <c r="J19" s="42"/>
      <c r="K19" s="42"/>
    </row>
    <row r="20" spans="1:12" x14ac:dyDescent="0.25">
      <c r="A20" s="42"/>
      <c r="B20" s="42" t="s">
        <v>131</v>
      </c>
      <c r="C20" s="36"/>
      <c r="D20" s="42"/>
      <c r="E20" s="43" t="str">
        <f>IFERROR((C20)/(C28)," ")</f>
        <v xml:space="preserve"> </v>
      </c>
      <c r="F20" s="42"/>
      <c r="G20" s="42" t="s">
        <v>138</v>
      </c>
      <c r="H20" s="43" t="str">
        <f>IFERROR(((C22+C23+C24+C25+C26+C27)/C28)," ")</f>
        <v xml:space="preserve"> </v>
      </c>
      <c r="I20" s="65" t="str">
        <f>IFERROR((Eindresultaten!L7/Eindresultaten!D7)," ")</f>
        <v xml:space="preserve"> </v>
      </c>
      <c r="J20" s="82" t="str">
        <f>IFERROR(((H20-I20)*100)," ")</f>
        <v xml:space="preserve"> </v>
      </c>
      <c r="K20" s="42"/>
    </row>
    <row r="21" spans="1:12" x14ac:dyDescent="0.25">
      <c r="A21" s="42"/>
      <c r="B21" s="45" t="s">
        <v>132</v>
      </c>
      <c r="C21" s="36"/>
      <c r="D21" s="42"/>
      <c r="E21" s="43" t="str">
        <f>IFERROR((C21)/(C28)," ")</f>
        <v xml:space="preserve"> </v>
      </c>
      <c r="F21" s="42"/>
      <c r="G21" s="42" t="s">
        <v>139</v>
      </c>
      <c r="H21" s="43" t="str">
        <f>IFERROR(((C24+C25+C26+C27)/C28)," ")</f>
        <v xml:space="preserve"> </v>
      </c>
      <c r="I21" s="65" t="str">
        <f>IFERROR((Eindresultaten!M7/Eindresultaten!D7)," ")</f>
        <v xml:space="preserve"> </v>
      </c>
      <c r="J21" s="82" t="str">
        <f>IFERROR(((H21-I21)*100)," ")</f>
        <v xml:space="preserve"> </v>
      </c>
      <c r="K21" s="42"/>
    </row>
    <row r="22" spans="1:12" x14ac:dyDescent="0.25">
      <c r="A22" s="42"/>
      <c r="B22" s="45" t="s">
        <v>133</v>
      </c>
      <c r="C22" s="36"/>
      <c r="D22" s="42"/>
      <c r="E22" s="43" t="str">
        <f>IFERROR((C22)/(C28)," ")</f>
        <v xml:space="preserve"> </v>
      </c>
      <c r="F22" s="42"/>
      <c r="G22" s="42" t="s">
        <v>140</v>
      </c>
      <c r="H22" s="43" t="str">
        <f>IFERROR(((C24+C25+C26+C27)/C28)," ")</f>
        <v xml:space="preserve"> </v>
      </c>
      <c r="I22" s="65" t="str">
        <f>IFERROR((Eindresultaten!N7/Eindresultaten!D7)," ")</f>
        <v xml:space="preserve"> </v>
      </c>
      <c r="J22" s="82" t="str">
        <f>IFERROR(((H22-I22)*100)," ")</f>
        <v xml:space="preserve"> </v>
      </c>
      <c r="K22" s="42"/>
    </row>
    <row r="23" spans="1:12" x14ac:dyDescent="0.25">
      <c r="A23" s="42"/>
      <c r="B23" s="42" t="s">
        <v>134</v>
      </c>
      <c r="C23" s="36"/>
      <c r="D23" s="42"/>
      <c r="E23" s="43" t="str">
        <f>IFERROR((C23)/(C28)," ")</f>
        <v xml:space="preserve"> </v>
      </c>
      <c r="F23" s="42"/>
      <c r="G23" s="42"/>
      <c r="H23" s="42"/>
      <c r="I23" s="42"/>
      <c r="J23" s="42"/>
      <c r="K23" s="42"/>
    </row>
    <row r="24" spans="1:12" x14ac:dyDescent="0.25">
      <c r="A24" s="42"/>
      <c r="B24" s="42" t="s">
        <v>135</v>
      </c>
      <c r="C24" s="36"/>
      <c r="D24" s="42"/>
      <c r="E24" s="43" t="str">
        <f>IFERROR((C24)/(C28)," ")</f>
        <v xml:space="preserve"> </v>
      </c>
      <c r="F24" s="42"/>
      <c r="G24" s="42"/>
      <c r="H24" s="42"/>
      <c r="I24" s="42"/>
      <c r="J24" s="42"/>
      <c r="K24" s="42"/>
    </row>
    <row r="25" spans="1:12" x14ac:dyDescent="0.25">
      <c r="A25" s="42"/>
      <c r="B25" s="42" t="s">
        <v>136</v>
      </c>
      <c r="C25" s="36"/>
      <c r="D25" s="42"/>
      <c r="E25" s="43" t="str">
        <f>IFERROR((C25)/(C28)," ")</f>
        <v xml:space="preserve"> </v>
      </c>
      <c r="F25" s="42"/>
      <c r="G25" s="42"/>
      <c r="H25" s="42"/>
      <c r="I25" s="42"/>
      <c r="J25" s="42"/>
      <c r="K25" s="42"/>
    </row>
    <row r="26" spans="1:12" x14ac:dyDescent="0.25">
      <c r="A26" s="42"/>
      <c r="B26" s="42" t="s">
        <v>192</v>
      </c>
      <c r="C26" s="36"/>
      <c r="D26" s="42"/>
      <c r="E26" s="43" t="str">
        <f>IFERROR((C26)/(C28)," ")</f>
        <v xml:space="preserve"> </v>
      </c>
      <c r="F26" s="42"/>
      <c r="G26" s="42"/>
      <c r="H26" s="42"/>
      <c r="I26" s="42"/>
      <c r="J26" s="42"/>
      <c r="K26" s="42"/>
    </row>
    <row r="27" spans="1:12" x14ac:dyDescent="0.25">
      <c r="A27" s="42"/>
      <c r="B27" s="42" t="s">
        <v>137</v>
      </c>
      <c r="C27" s="36"/>
      <c r="D27" s="42"/>
      <c r="E27" s="43" t="str">
        <f>IFERROR((C27)/(C28)," ")</f>
        <v xml:space="preserve"> </v>
      </c>
      <c r="F27" s="42"/>
      <c r="G27" s="42"/>
      <c r="H27" s="42"/>
      <c r="I27" s="42"/>
      <c r="J27" s="42"/>
      <c r="K27" s="42"/>
    </row>
    <row r="28" spans="1:12" x14ac:dyDescent="0.25">
      <c r="A28" s="42"/>
      <c r="B28" s="44" t="s">
        <v>130</v>
      </c>
      <c r="C28" s="42">
        <f>SUM(C19:C27)</f>
        <v>0</v>
      </c>
      <c r="D28" s="42"/>
      <c r="E28" s="111" t="str">
        <f>IF(C28=Eindresultaten!D7," ","&lt;-- Let op, ander leerlingaantal dan in tabblad eindresultaten")</f>
        <v xml:space="preserve"> </v>
      </c>
      <c r="F28" s="111"/>
      <c r="G28" s="111"/>
      <c r="H28" s="111"/>
      <c r="I28" s="42"/>
      <c r="J28" s="42"/>
      <c r="K28" s="42"/>
    </row>
    <row r="29" spans="1:12" x14ac:dyDescent="0.25">
      <c r="A29" s="29"/>
      <c r="B29" s="39"/>
      <c r="C29" s="39"/>
      <c r="D29" s="40"/>
      <c r="E29" s="29"/>
      <c r="F29" s="41"/>
      <c r="G29" s="29"/>
      <c r="H29" s="29"/>
      <c r="I29" s="29"/>
      <c r="J29" s="29"/>
      <c r="K29" s="47"/>
    </row>
    <row r="30" spans="1:12" x14ac:dyDescent="0.25">
      <c r="A30" s="42"/>
      <c r="B30" s="44" t="s">
        <v>8</v>
      </c>
      <c r="C30" s="42"/>
      <c r="D30" s="42"/>
      <c r="E30" s="42"/>
      <c r="F30" s="42"/>
      <c r="G30" s="42"/>
      <c r="H30" s="42" t="s">
        <v>168</v>
      </c>
      <c r="I30" s="42" t="s">
        <v>171</v>
      </c>
      <c r="J30" s="42"/>
      <c r="K30" s="42"/>
      <c r="L30" s="26"/>
    </row>
    <row r="31" spans="1:12" x14ac:dyDescent="0.25">
      <c r="A31" s="42"/>
      <c r="B31" s="37">
        <f>Eindresultaten!B8</f>
        <v>0</v>
      </c>
      <c r="C31" s="42"/>
      <c r="D31" s="42"/>
      <c r="E31" s="42" t="s">
        <v>129</v>
      </c>
      <c r="F31" s="42"/>
      <c r="G31" s="42"/>
      <c r="H31" s="42"/>
      <c r="I31" s="42" t="s">
        <v>141</v>
      </c>
      <c r="J31" s="42"/>
      <c r="K31" s="42"/>
    </row>
    <row r="32" spans="1:12" x14ac:dyDescent="0.25">
      <c r="A32" s="42"/>
      <c r="B32" s="42" t="s">
        <v>149</v>
      </c>
      <c r="C32" s="36"/>
      <c r="D32" s="42"/>
      <c r="E32" s="43" t="str">
        <f>IFERROR((C32)/(C41)," ")</f>
        <v xml:space="preserve"> </v>
      </c>
      <c r="F32" s="42"/>
      <c r="G32" s="42"/>
      <c r="H32" s="42"/>
      <c r="I32" s="42"/>
      <c r="J32" s="42"/>
      <c r="K32" s="42"/>
    </row>
    <row r="33" spans="1:11" x14ac:dyDescent="0.25">
      <c r="A33" s="42"/>
      <c r="B33" s="42" t="s">
        <v>131</v>
      </c>
      <c r="C33" s="36"/>
      <c r="D33" s="42"/>
      <c r="E33" s="43" t="str">
        <f>IFERROR((C33)/(C41)," ")</f>
        <v xml:space="preserve"> </v>
      </c>
      <c r="F33" s="42"/>
      <c r="G33" s="42" t="s">
        <v>138</v>
      </c>
      <c r="H33" s="43" t="str">
        <f>IFERROR(((C35+C36+C37+C38+C39+C40)/C41)," ")</f>
        <v xml:space="preserve"> </v>
      </c>
      <c r="I33" s="65" t="str">
        <f>IFERROR((Eindresultaten!L8/Eindresultaten!D8)," ")</f>
        <v xml:space="preserve"> </v>
      </c>
      <c r="J33" s="82" t="str">
        <f>IFERROR(((H33-I33)*100)," ")</f>
        <v xml:space="preserve"> </v>
      </c>
      <c r="K33" s="42"/>
    </row>
    <row r="34" spans="1:11" x14ac:dyDescent="0.25">
      <c r="A34" s="42"/>
      <c r="B34" s="45" t="s">
        <v>132</v>
      </c>
      <c r="C34" s="36"/>
      <c r="D34" s="42"/>
      <c r="E34" s="43" t="str">
        <f>IFERROR((C34)/(C41)," ")</f>
        <v xml:space="preserve"> </v>
      </c>
      <c r="F34" s="42"/>
      <c r="G34" s="42" t="s">
        <v>139</v>
      </c>
      <c r="H34" s="43" t="str">
        <f>IFERROR(((C37+C38+C39+C40)/C41)," ")</f>
        <v xml:space="preserve"> </v>
      </c>
      <c r="I34" s="65" t="str">
        <f>IFERROR((Eindresultaten!M8/Eindresultaten!D8)," ")</f>
        <v xml:space="preserve"> </v>
      </c>
      <c r="J34" s="82" t="str">
        <f>IFERROR(((H34-I34)*100)," ")</f>
        <v xml:space="preserve"> </v>
      </c>
      <c r="K34" s="42"/>
    </row>
    <row r="35" spans="1:11" x14ac:dyDescent="0.25">
      <c r="A35" s="42"/>
      <c r="B35" s="45" t="s">
        <v>133</v>
      </c>
      <c r="C35" s="36"/>
      <c r="D35" s="42"/>
      <c r="E35" s="43" t="str">
        <f>IFERROR((C35)/(C41)," ")</f>
        <v xml:space="preserve"> </v>
      </c>
      <c r="F35" s="42"/>
      <c r="G35" s="42" t="s">
        <v>140</v>
      </c>
      <c r="H35" s="43" t="str">
        <f>IFERROR(((C37+C38+C39+C40)/C41)," ")</f>
        <v xml:space="preserve"> </v>
      </c>
      <c r="I35" s="65" t="str">
        <f>IFERROR((Eindresultaten!N8/Eindresultaten!D8)," ")</f>
        <v xml:space="preserve"> </v>
      </c>
      <c r="J35" s="82" t="str">
        <f>IFERROR(((H35-I35)*100)," ")</f>
        <v xml:space="preserve"> </v>
      </c>
      <c r="K35" s="42"/>
    </row>
    <row r="36" spans="1:11" x14ac:dyDescent="0.25">
      <c r="A36" s="42"/>
      <c r="B36" s="42" t="s">
        <v>134</v>
      </c>
      <c r="C36" s="36"/>
      <c r="D36" s="42"/>
      <c r="E36" s="43" t="str">
        <f>IFERROR((C36)/(C41)," ")</f>
        <v xml:space="preserve"> </v>
      </c>
      <c r="F36" s="42"/>
      <c r="G36" s="42"/>
      <c r="H36" s="42"/>
      <c r="I36" s="42"/>
      <c r="J36" s="42"/>
      <c r="K36" s="42"/>
    </row>
    <row r="37" spans="1:11" x14ac:dyDescent="0.25">
      <c r="A37" s="42"/>
      <c r="B37" s="42" t="s">
        <v>135</v>
      </c>
      <c r="C37" s="36"/>
      <c r="D37" s="42"/>
      <c r="E37" s="43" t="str">
        <f>IFERROR((C37)/(C41)," ")</f>
        <v xml:space="preserve"> </v>
      </c>
      <c r="F37" s="42"/>
      <c r="G37" s="42"/>
      <c r="H37" s="42"/>
      <c r="I37" s="42"/>
      <c r="J37" s="42"/>
      <c r="K37" s="42"/>
    </row>
    <row r="38" spans="1:11" x14ac:dyDescent="0.25">
      <c r="A38" s="42"/>
      <c r="B38" s="42" t="s">
        <v>136</v>
      </c>
      <c r="C38" s="36"/>
      <c r="D38" s="42"/>
      <c r="E38" s="43" t="str">
        <f>IFERROR((C38)/(C41)," ")</f>
        <v xml:space="preserve"> </v>
      </c>
      <c r="F38" s="42"/>
      <c r="G38" s="42"/>
      <c r="H38" s="42"/>
      <c r="I38" s="42"/>
      <c r="J38" s="42"/>
      <c r="K38" s="42"/>
    </row>
    <row r="39" spans="1:11" x14ac:dyDescent="0.25">
      <c r="A39" s="42"/>
      <c r="B39" s="42" t="s">
        <v>192</v>
      </c>
      <c r="C39" s="36"/>
      <c r="D39" s="42"/>
      <c r="E39" s="43" t="str">
        <f>IFERROR((C39)/(C41)," ")</f>
        <v xml:space="preserve"> </v>
      </c>
      <c r="F39" s="42"/>
      <c r="G39" s="42"/>
      <c r="H39" s="42"/>
      <c r="I39" s="42"/>
      <c r="J39" s="42"/>
      <c r="K39" s="42"/>
    </row>
    <row r="40" spans="1:11" x14ac:dyDescent="0.25">
      <c r="A40" s="42"/>
      <c r="B40" s="42" t="s">
        <v>137</v>
      </c>
      <c r="C40" s="36"/>
      <c r="D40" s="42"/>
      <c r="E40" s="43" t="str">
        <f>IFERROR((C40)/(C41)," ")</f>
        <v xml:space="preserve"> </v>
      </c>
      <c r="F40" s="42"/>
      <c r="G40" s="42"/>
      <c r="H40" s="42"/>
      <c r="I40" s="42"/>
      <c r="J40" s="42"/>
      <c r="K40" s="42"/>
    </row>
    <row r="41" spans="1:11" x14ac:dyDescent="0.25">
      <c r="A41" s="42"/>
      <c r="B41" s="44" t="s">
        <v>130</v>
      </c>
      <c r="C41" s="42">
        <f>SUM(C32:C40)</f>
        <v>0</v>
      </c>
      <c r="D41" s="42"/>
      <c r="E41" s="111" t="str">
        <f>IF(C41=Eindresultaten!D8," ","&lt;-- Let op, ander leerlingaantal dan in tabblad eindresultaten")</f>
        <v xml:space="preserve"> </v>
      </c>
      <c r="F41" s="111"/>
      <c r="G41" s="111"/>
      <c r="H41" s="111"/>
      <c r="I41" s="42"/>
      <c r="J41" s="42"/>
      <c r="K41" s="42"/>
    </row>
    <row r="42" spans="1:1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x14ac:dyDescent="0.25">
      <c r="A43" s="29"/>
      <c r="B43" s="29"/>
      <c r="C43" s="121" t="s">
        <v>18</v>
      </c>
      <c r="D43" s="122"/>
      <c r="E43" s="123" t="s">
        <v>181</v>
      </c>
      <c r="F43" s="124"/>
      <c r="G43" s="125"/>
      <c r="H43" s="115" t="s">
        <v>101</v>
      </c>
      <c r="I43" s="116"/>
      <c r="J43" s="29"/>
      <c r="K43" s="29"/>
    </row>
    <row r="44" spans="1:11" x14ac:dyDescent="0.25">
      <c r="A44" s="29"/>
      <c r="B44" s="29"/>
      <c r="C44" s="90"/>
      <c r="D44" s="91"/>
      <c r="E44" s="126" t="s">
        <v>183</v>
      </c>
      <c r="F44" s="127"/>
      <c r="G44" s="128"/>
      <c r="H44" s="117" t="s">
        <v>28</v>
      </c>
      <c r="I44" s="118"/>
      <c r="J44" s="29"/>
      <c r="K44" s="29"/>
    </row>
    <row r="45" spans="1:11" x14ac:dyDescent="0.25">
      <c r="A45" s="29"/>
      <c r="B45" s="29"/>
      <c r="C45" s="90"/>
      <c r="D45" s="91"/>
      <c r="E45" s="129" t="s">
        <v>184</v>
      </c>
      <c r="F45" s="130"/>
      <c r="G45" s="131"/>
      <c r="H45" s="119" t="s">
        <v>29</v>
      </c>
      <c r="I45" s="120"/>
      <c r="J45" s="29"/>
      <c r="K45" s="29"/>
    </row>
    <row r="46" spans="1:11" x14ac:dyDescent="0.25">
      <c r="A46" s="29"/>
      <c r="B46" s="29"/>
      <c r="C46" s="87"/>
      <c r="D46" s="88"/>
      <c r="E46" s="112" t="s">
        <v>182</v>
      </c>
      <c r="F46" s="113"/>
      <c r="G46" s="114"/>
      <c r="H46" s="89"/>
      <c r="I46" s="88"/>
      <c r="J46" s="29"/>
      <c r="K46" s="29"/>
    </row>
    <row r="47" spans="1:1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x14ac:dyDescent="0.25">
      <c r="A51" s="29"/>
      <c r="B51" s="29"/>
      <c r="C51" s="29"/>
      <c r="D51" s="29"/>
      <c r="E51" s="83"/>
      <c r="F51" s="29"/>
      <c r="G51" s="29"/>
      <c r="H51" s="29"/>
      <c r="I51" s="29"/>
      <c r="J51" s="29"/>
      <c r="K51" s="29"/>
    </row>
    <row r="52" spans="1:1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x14ac:dyDescent="0.25">
      <c r="D60" s="22"/>
    </row>
    <row r="61" spans="1:11" x14ac:dyDescent="0.25">
      <c r="D61" s="22"/>
    </row>
    <row r="62" spans="1:11" x14ac:dyDescent="0.25">
      <c r="D62" s="22"/>
    </row>
    <row r="63" spans="1:11" x14ac:dyDescent="0.25">
      <c r="D63" s="22"/>
    </row>
    <row r="64" spans="1:11" x14ac:dyDescent="0.25">
      <c r="D64" s="22"/>
    </row>
    <row r="65" spans="4:4" x14ac:dyDescent="0.25">
      <c r="D65" s="22"/>
    </row>
    <row r="66" spans="4:4" x14ac:dyDescent="0.25">
      <c r="D66" s="22"/>
    </row>
    <row r="67" spans="4:4" x14ac:dyDescent="0.25">
      <c r="D67" s="22"/>
    </row>
  </sheetData>
  <sheetProtection algorithmName="SHA-512" hashValue="uLhvF6O7j3PPCBKzF8shSJg1uPpRxCT5bULt+4YAJU3sLgzOMkPbpEo6ucjrcTQZAvROJvUsPfmX+h2nRrav5g==" saltValue="2rd4Nj6SujafHmR+Fzx6CQ==" spinCount="100000" sheet="1" objects="1" scenarios="1"/>
  <protectedRanges>
    <protectedRange sqref="C6:C14 C19:C27 C32:C40" name="Bereik1"/>
  </protectedRanges>
  <mergeCells count="11">
    <mergeCell ref="C43:D43"/>
    <mergeCell ref="E43:G43"/>
    <mergeCell ref="E44:G44"/>
    <mergeCell ref="E45:G45"/>
    <mergeCell ref="E15:H15"/>
    <mergeCell ref="E28:H28"/>
    <mergeCell ref="E41:H41"/>
    <mergeCell ref="E46:G46"/>
    <mergeCell ref="H43:I43"/>
    <mergeCell ref="H44:I44"/>
    <mergeCell ref="H45:I45"/>
  </mergeCells>
  <conditionalFormatting sqref="H8">
    <cfRule type="cellIs" dxfId="125" priority="89" operator="lessThan">
      <formula>$H$8</formula>
    </cfRule>
  </conditionalFormatting>
  <conditionalFormatting sqref="E15:H15">
    <cfRule type="cellIs" dxfId="124" priority="65" operator="equal">
      <formula>" "</formula>
    </cfRule>
  </conditionalFormatting>
  <conditionalFormatting sqref="E28:H28">
    <cfRule type="cellIs" dxfId="123" priority="64" operator="equal">
      <formula>" "</formula>
    </cfRule>
  </conditionalFormatting>
  <conditionalFormatting sqref="E41:H41">
    <cfRule type="cellIs" dxfId="122" priority="63" operator="equal">
      <formula>" "</formula>
    </cfRule>
  </conditionalFormatting>
  <conditionalFormatting sqref="H7:H9 H20:H22">
    <cfRule type="containsText" dxfId="121" priority="61" operator="containsText" text=" ">
      <formula>NOT(ISERROR(SEARCH(" ",H7)))</formula>
    </cfRule>
  </conditionalFormatting>
  <conditionalFormatting sqref="J33:J35">
    <cfRule type="cellIs" dxfId="120" priority="55" operator="lessThan">
      <formula>-10</formula>
    </cfRule>
    <cfRule type="cellIs" dxfId="119" priority="56" operator="greaterThan">
      <formula>10</formula>
    </cfRule>
  </conditionalFormatting>
  <conditionalFormatting sqref="J7:J9">
    <cfRule type="cellIs" dxfId="118" priority="42" operator="lessThan">
      <formula>-10</formula>
    </cfRule>
    <cfRule type="cellIs" dxfId="117" priority="43" operator="greaterThan">
      <formula>10</formula>
    </cfRule>
  </conditionalFormatting>
  <conditionalFormatting sqref="J33:J35">
    <cfRule type="containsText" dxfId="116" priority="50" operator="containsText" text=" ">
      <formula>NOT(ISERROR(SEARCH(" ",J33)))</formula>
    </cfRule>
  </conditionalFormatting>
  <conditionalFormatting sqref="H33:H35">
    <cfRule type="containsText" dxfId="115" priority="33" operator="containsText" text=" ">
      <formula>NOT(ISERROR(SEARCH(" ",H33)))</formula>
    </cfRule>
  </conditionalFormatting>
  <conditionalFormatting sqref="J20:J22">
    <cfRule type="cellIs" dxfId="114" priority="45" operator="lessThan">
      <formula>-10</formula>
    </cfRule>
    <cfRule type="cellIs" dxfId="113" priority="46" operator="greaterThan">
      <formula>10</formula>
    </cfRule>
  </conditionalFormatting>
  <conditionalFormatting sqref="J20:J22">
    <cfRule type="containsText" dxfId="112" priority="44" operator="containsText" text=" ">
      <formula>NOT(ISERROR(SEARCH(" ",J20)))</formula>
    </cfRule>
  </conditionalFormatting>
  <conditionalFormatting sqref="J7:J9">
    <cfRule type="containsText" dxfId="111" priority="41" operator="containsText" text=" ">
      <formula>NOT(ISERROR(SEARCH(" ",J7)))</formula>
    </cfRule>
  </conditionalFormatting>
  <conditionalFormatting sqref="H45">
    <cfRule type="cellIs" dxfId="110" priority="2" operator="greaterThan">
      <formula>0.9</formula>
    </cfRule>
  </conditionalFormatting>
  <conditionalFormatting sqref="I7:I9 I20:I22 I33:I35">
    <cfRule type="containsText" dxfId="109" priority="1" operator="containsText" text=" ">
      <formula>NOT(ISERROR(SEARCH(" ",I7)))</formula>
    </cfRule>
  </conditionalFormatting>
  <pageMargins left="0.7" right="0.7" top="0.75" bottom="0.75" header="0.51180555555555496" footer="0.51180555555555496"/>
  <pageSetup paperSize="9" firstPageNumber="0" orientation="landscape" r:id="rId1"/>
  <rowBreaks count="1" manualBreakCount="1">
    <brk id="28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2" operator="lessThanOrEqual" id="{7B2DC964-D45E-4D96-81C0-F4AB39FBE0B0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ellIs" priority="30" operator="greaterThanOrEqual" id="{BFDFF2D2-C028-4950-8DB3-175AF6E7104E}">
            <xm:f>Eindresultaten!$L$11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1" operator="between" id="{136C9EE0-3856-4E56-918E-A824241F5B44}">
            <xm:f>Eindresultaten!$N$19</xm:f>
            <xm:f>Eindresultaten!$L$11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ellIs" priority="28" operator="lessThanOrEqual" id="{A8E72B65-FF77-49A7-B1CA-CEB9B56FB91E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cellIs" priority="26" operator="greaterThanOrEqual" id="{74741443-D022-4E19-B125-B246FA233810}">
            <xm:f>Eindresultaten!$L$11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7" operator="between" id="{CB466925-1928-4CF6-B5EC-A9CCCF57D562}">
            <xm:f>Eindresultaten!$N$19</xm:f>
            <xm:f>Eindresultaten!$L$11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cellIs" priority="25" operator="lessThanOrEqual" id="{428F871B-657C-49A9-BF95-CED787EDF976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3" operator="greaterThanOrEqual" id="{ACD3414D-ACAE-4AC8-88F5-E49EB4275CD7}">
            <xm:f>Eindresultaten!$L$11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" operator="between" id="{AF65E671-0399-427D-B5FA-20FBD69921DB}">
            <xm:f>Eindresultaten!$N$19</xm:f>
            <xm:f>Eindresultaten!$L$11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1" operator="lessThanOrEqual" id="{099D7E4E-C667-461C-9BE2-B5386B7DB3A1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cellIs" priority="20" operator="greaterThanOrEqual" id="{C5CE7F62-A419-4918-9C24-E8DA077361B0}">
            <xm:f>Eindresultaten!$M$11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2" operator="between" id="{35B8D00F-B904-4CAD-863E-97E6831C88BA}">
            <xm:f>Eindresultaten!$N$19</xm:f>
            <xm:f>Eindresultaten!$M$11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cellIs" priority="17" operator="lessThanOrEqual" id="{926A2AAB-22E2-4145-AA97-C315274F6AB7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16" operator="greaterThanOrEqual" id="{BADAE4F8-00E3-425B-BD32-7109B050CB7A}">
            <xm:f>Eindresultaten!$M$11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8" operator="between" id="{9FBE5489-C2D0-437F-8297-737AC01D6AF4}">
            <xm:f>Eindresultaten!$N$19</xm:f>
            <xm:f>Eindresultaten!$M$11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14" operator="lessThanOrEqual" id="{548948D9-F3A5-4A0A-A9D9-1E998A596CA9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cellIs" priority="13" operator="greaterThanOrEqual" id="{4A3CC217-5B98-4F2F-A641-33202B25C60C}">
            <xm:f>Eindresultaten!$M$11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5" operator="between" id="{8930B168-09E9-4797-87FB-1D06B5164955}">
            <xm:f>Eindresultaten!$N$19</xm:f>
            <xm:f>Eindresultaten!$M$11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cellIs" priority="11" operator="lessThanOrEqual" id="{4F910C69-5560-4C46-A47D-E80C91BAAB27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10" operator="greaterThanOrEqual" id="{08A5E2E8-CF20-4D6E-B344-5A79B4549311}">
            <xm:f>Eindresultaten!$N$11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" operator="between" id="{F5ABF420-757B-413D-835B-E84ABE64FFB7}">
            <xm:f>Eindresultaten!$N$19</xm:f>
            <xm:f>Eindresultaten!$N$11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7" operator="lessThanOrEqual" id="{2F9D5B51-3672-4CB2-AAD5-EBDD85D97416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ellIs" priority="6" operator="greaterThanOrEqual" id="{E14CA80A-C261-4874-A578-713279B606F9}">
            <xm:f>Eindresultaten!$N$11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8" operator="between" id="{8D23B63A-85EC-4BAB-A6D9-6B9BAFB6A99C}">
            <xm:f>Eindresultaten!$N$19</xm:f>
            <xm:f>Eindresultaten!$N$11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ellIs" priority="4" operator="lessThanOrEqual" id="{E334BBA5-4F64-477C-BBBE-4A3B6B930AF4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3" operator="greaterThanOrEqual" id="{206D39A1-C5FF-4190-9AD4-AAAD24D240B7}">
            <xm:f>Eindresultaten!$N$11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between" id="{1C1840FB-F4B7-43F8-BE00-247EFDCCD384}">
            <xm:f>Eindresultaten!$N$19</xm:f>
            <xm:f>Eindresultaten!$N$11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7"/>
  <sheetViews>
    <sheetView topLeftCell="A25" zoomScaleNormal="100" workbookViewId="0">
      <selection activeCell="C33" sqref="C33:C40"/>
    </sheetView>
  </sheetViews>
  <sheetFormatPr defaultRowHeight="12.5" x14ac:dyDescent="0.25"/>
  <cols>
    <col min="1" max="1" width="2.6328125" style="22" customWidth="1"/>
    <col min="2" max="2" width="31.81640625" style="22" customWidth="1"/>
    <col min="3" max="3" width="6.6328125" style="22" customWidth="1"/>
    <col min="4" max="4" width="2.6328125" style="5" customWidth="1"/>
    <col min="5" max="5" width="10.6328125" style="22" customWidth="1"/>
    <col min="6" max="6" width="2.54296875" style="22" customWidth="1"/>
    <col min="7" max="7" width="34.453125" style="22" customWidth="1"/>
    <col min="8" max="10" width="11.6328125" style="22" customWidth="1"/>
    <col min="11" max="11" width="2.6328125" style="22" customWidth="1"/>
    <col min="12" max="12" width="5.6328125" style="22" customWidth="1"/>
    <col min="13" max="16" width="8.6328125" style="22" customWidth="1"/>
    <col min="17" max="1025" width="8.6328125" style="5" customWidth="1"/>
    <col min="1026" max="16384" width="8.7265625" style="5"/>
  </cols>
  <sheetData>
    <row r="1" spans="1:16" ht="118.5" customHeight="1" x14ac:dyDescent="0.25">
      <c r="A1" s="29"/>
      <c r="B1" s="29"/>
      <c r="C1" s="29"/>
      <c r="D1" s="38"/>
      <c r="E1" s="29"/>
      <c r="F1" s="29"/>
      <c r="G1" s="29"/>
      <c r="H1" s="29"/>
      <c r="I1" s="29"/>
      <c r="J1" s="29"/>
      <c r="K1" s="29"/>
    </row>
    <row r="2" spans="1:16" s="11" customFormat="1" x14ac:dyDescent="0.25">
      <c r="A2" s="20"/>
      <c r="B2" s="21" t="s">
        <v>146</v>
      </c>
      <c r="C2" s="20"/>
      <c r="D2" s="20"/>
      <c r="E2" s="20"/>
      <c r="F2" s="20"/>
      <c r="G2" s="20"/>
      <c r="H2" s="20"/>
      <c r="I2" s="20"/>
      <c r="J2" s="20"/>
      <c r="K2" s="20"/>
      <c r="L2" s="22"/>
      <c r="M2" s="27"/>
      <c r="N2" s="27"/>
      <c r="O2" s="27"/>
      <c r="P2" s="27"/>
    </row>
    <row r="3" spans="1:16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6" x14ac:dyDescent="0.25">
      <c r="A4" s="42"/>
      <c r="B4" s="44" t="s">
        <v>8</v>
      </c>
      <c r="C4" s="42"/>
      <c r="D4" s="42"/>
      <c r="E4" s="42"/>
      <c r="F4" s="42"/>
      <c r="G4" s="42"/>
      <c r="H4" s="42" t="s">
        <v>170</v>
      </c>
      <c r="I4" s="42" t="s">
        <v>169</v>
      </c>
      <c r="J4" s="42" t="s">
        <v>180</v>
      </c>
      <c r="K4" s="42"/>
    </row>
    <row r="5" spans="1:16" x14ac:dyDescent="0.25">
      <c r="A5" s="42"/>
      <c r="B5" s="20" t="s">
        <v>142</v>
      </c>
      <c r="C5" s="42"/>
      <c r="D5" s="42"/>
      <c r="E5" s="42" t="s">
        <v>129</v>
      </c>
      <c r="F5" s="42"/>
      <c r="G5" s="42"/>
      <c r="H5" s="42"/>
      <c r="I5" s="42" t="s">
        <v>141</v>
      </c>
      <c r="J5" s="42"/>
      <c r="K5" s="42"/>
    </row>
    <row r="6" spans="1:16" x14ac:dyDescent="0.25">
      <c r="A6" s="42"/>
      <c r="B6" s="42" t="s">
        <v>154</v>
      </c>
      <c r="C6" s="36"/>
      <c r="D6" s="42"/>
      <c r="E6" s="43" t="str">
        <f>IFERROR((C6)/(C15)," ")</f>
        <v xml:space="preserve"> </v>
      </c>
      <c r="F6" s="42"/>
      <c r="G6" s="20" t="s">
        <v>162</v>
      </c>
      <c r="H6" s="86"/>
      <c r="I6" s="42"/>
      <c r="J6" s="42"/>
      <c r="K6" s="42"/>
    </row>
    <row r="7" spans="1:16" x14ac:dyDescent="0.25">
      <c r="A7" s="42"/>
      <c r="B7" s="42" t="s">
        <v>155</v>
      </c>
      <c r="C7" s="36"/>
      <c r="D7" s="42"/>
      <c r="E7" s="43" t="str">
        <f>IFERROR((C7)/(C15)," ")</f>
        <v xml:space="preserve"> </v>
      </c>
      <c r="F7" s="42"/>
      <c r="G7" s="42" t="s">
        <v>148</v>
      </c>
      <c r="H7" s="85" t="str">
        <f>IFERROR(((C9+C10+C11+C12+C13+C14)/C15)," ")</f>
        <v xml:space="preserve"> </v>
      </c>
      <c r="I7" s="55" t="str">
        <f>IFERROR(Tussenresultaten!J18," ")</f>
        <v xml:space="preserve"> </v>
      </c>
      <c r="J7" s="82" t="str">
        <f>IFERROR(((H7-I7)*100)," ")</f>
        <v xml:space="preserve"> </v>
      </c>
      <c r="K7" s="42"/>
    </row>
    <row r="8" spans="1:16" x14ac:dyDescent="0.25">
      <c r="A8" s="42"/>
      <c r="B8" s="45" t="s">
        <v>156</v>
      </c>
      <c r="C8" s="36"/>
      <c r="D8" s="42"/>
      <c r="E8" s="43" t="str">
        <f>IFERROR((C8)/(C15)," ")</f>
        <v xml:space="preserve"> </v>
      </c>
      <c r="F8" s="42"/>
      <c r="G8" s="42" t="s">
        <v>139</v>
      </c>
      <c r="H8" s="85" t="str">
        <f>IFERROR(((C11+C12+C13+C14)/C15)," ")</f>
        <v xml:space="preserve"> </v>
      </c>
      <c r="I8" s="55" t="str">
        <f>IFERROR(Tussenresultaten!J16," ")</f>
        <v xml:space="preserve"> </v>
      </c>
      <c r="J8" s="82" t="str">
        <f t="shared" ref="J8:J38" si="0">IFERROR(((H8-I8)*100)," ")</f>
        <v xml:space="preserve"> </v>
      </c>
      <c r="K8" s="42"/>
    </row>
    <row r="9" spans="1:16" x14ac:dyDescent="0.25">
      <c r="A9" s="42"/>
      <c r="B9" s="45" t="s">
        <v>157</v>
      </c>
      <c r="C9" s="36"/>
      <c r="D9" s="42"/>
      <c r="E9" s="43" t="str">
        <f>IFERROR((C9)/(C15)," ")</f>
        <v xml:space="preserve"> </v>
      </c>
      <c r="F9" s="42"/>
      <c r="G9" s="42" t="s">
        <v>140</v>
      </c>
      <c r="H9" s="85" t="str">
        <f>IFERROR(((C11+C12+C13+C14)/C15)," ")</f>
        <v xml:space="preserve"> </v>
      </c>
      <c r="I9" s="55" t="str">
        <f>IFERROR(Tussenresultaten!J20," ")</f>
        <v xml:space="preserve"> </v>
      </c>
      <c r="J9" s="82" t="str">
        <f t="shared" si="0"/>
        <v xml:space="preserve"> </v>
      </c>
      <c r="K9" s="42"/>
    </row>
    <row r="10" spans="1:16" x14ac:dyDescent="0.25">
      <c r="A10" s="42"/>
      <c r="B10" s="42" t="s">
        <v>158</v>
      </c>
      <c r="C10" s="36"/>
      <c r="D10" s="42"/>
      <c r="E10" s="43" t="str">
        <f>IFERROR((C10)/(C15)," ")</f>
        <v xml:space="preserve"> </v>
      </c>
      <c r="F10" s="42"/>
      <c r="G10" s="20" t="s">
        <v>163</v>
      </c>
      <c r="H10" s="86"/>
      <c r="I10" s="42"/>
      <c r="J10" s="82"/>
      <c r="K10" s="42"/>
    </row>
    <row r="11" spans="1:16" x14ac:dyDescent="0.25">
      <c r="A11" s="42"/>
      <c r="B11" s="42" t="s">
        <v>159</v>
      </c>
      <c r="C11" s="36"/>
      <c r="D11" s="42"/>
      <c r="E11" s="43" t="str">
        <f>IFERROR((C11)/(C15)," ")</f>
        <v xml:space="preserve"> </v>
      </c>
      <c r="F11" s="42"/>
      <c r="G11" s="42" t="s">
        <v>148</v>
      </c>
      <c r="H11" s="85" t="str">
        <f>IFERROR(((C9+C10+C11+C12+C13+C14)/C15)," ")</f>
        <v xml:space="preserve"> </v>
      </c>
      <c r="I11" s="24" t="str">
        <f>IFERROR('Tussenresultaten (excl. taalv.)'!J14," ")</f>
        <v xml:space="preserve"> </v>
      </c>
      <c r="J11" s="82" t="str">
        <f t="shared" si="0"/>
        <v xml:space="preserve"> </v>
      </c>
      <c r="K11" s="42"/>
    </row>
    <row r="12" spans="1:16" x14ac:dyDescent="0.25">
      <c r="A12" s="42"/>
      <c r="B12" s="42" t="s">
        <v>160</v>
      </c>
      <c r="C12" s="36"/>
      <c r="D12" s="42"/>
      <c r="E12" s="43" t="str">
        <f>IFERROR((C12)/(C15)," ")</f>
        <v xml:space="preserve"> </v>
      </c>
      <c r="F12" s="42"/>
      <c r="G12" s="42" t="s">
        <v>140</v>
      </c>
      <c r="H12" s="85" t="str">
        <f>IFERROR(((C11+C12+C13+C14)/C15)," ")</f>
        <v xml:space="preserve"> </v>
      </c>
      <c r="I12" s="24" t="str">
        <f>IFERROR('Tussenresultaten (excl. taalv.)'!J16," ")</f>
        <v xml:space="preserve"> </v>
      </c>
      <c r="J12" s="82" t="str">
        <f t="shared" si="0"/>
        <v xml:space="preserve"> </v>
      </c>
      <c r="K12" s="42"/>
    </row>
    <row r="13" spans="1:16" x14ac:dyDescent="0.25">
      <c r="A13" s="42"/>
      <c r="B13" s="42" t="s">
        <v>193</v>
      </c>
      <c r="C13" s="36"/>
      <c r="D13" s="42"/>
      <c r="E13" s="43" t="str">
        <f>IFERROR((C13)/(C15)," ")</f>
        <v xml:space="preserve"> </v>
      </c>
      <c r="F13" s="42"/>
      <c r="G13" s="42"/>
      <c r="H13" s="85"/>
      <c r="I13" s="42"/>
      <c r="J13" s="82"/>
      <c r="K13" s="42"/>
    </row>
    <row r="14" spans="1:16" x14ac:dyDescent="0.25">
      <c r="A14" s="42"/>
      <c r="B14" s="42" t="s">
        <v>161</v>
      </c>
      <c r="C14" s="36"/>
      <c r="D14" s="42"/>
      <c r="E14" s="43" t="str">
        <f>IFERROR((C14)/(C15)," ")</f>
        <v xml:space="preserve"> </v>
      </c>
      <c r="F14" s="42"/>
      <c r="G14" s="42"/>
      <c r="H14" s="42"/>
      <c r="I14" s="42"/>
      <c r="J14" s="82"/>
      <c r="K14" s="42"/>
    </row>
    <row r="15" spans="1:16" x14ac:dyDescent="0.25">
      <c r="A15" s="42"/>
      <c r="B15" s="44" t="s">
        <v>147</v>
      </c>
      <c r="C15" s="42">
        <f>SUM(C6:C14)</f>
        <v>0</v>
      </c>
      <c r="D15" s="42"/>
      <c r="E15" s="42"/>
      <c r="F15" s="42"/>
      <c r="G15" s="42"/>
      <c r="H15" s="42"/>
      <c r="I15" s="42"/>
      <c r="J15" s="82"/>
      <c r="K15" s="42"/>
    </row>
    <row r="16" spans="1:16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25">
      <c r="A17" s="42"/>
      <c r="B17" s="44" t="s">
        <v>8</v>
      </c>
      <c r="C17" s="42"/>
      <c r="D17" s="42"/>
      <c r="E17" s="42"/>
      <c r="F17" s="42"/>
      <c r="G17" s="42"/>
      <c r="H17" s="42" t="s">
        <v>170</v>
      </c>
      <c r="I17" s="42" t="s">
        <v>169</v>
      </c>
      <c r="J17" s="82" t="s">
        <v>180</v>
      </c>
      <c r="K17" s="42"/>
    </row>
    <row r="18" spans="1:11" x14ac:dyDescent="0.25">
      <c r="A18" s="42"/>
      <c r="B18" s="20" t="s">
        <v>143</v>
      </c>
      <c r="C18" s="42"/>
      <c r="D18" s="42"/>
      <c r="E18" s="42" t="s">
        <v>129</v>
      </c>
      <c r="F18" s="42"/>
      <c r="G18" s="42"/>
      <c r="H18" s="42"/>
      <c r="I18" s="42" t="s">
        <v>141</v>
      </c>
      <c r="J18" s="82"/>
      <c r="K18" s="42"/>
    </row>
    <row r="19" spans="1:11" x14ac:dyDescent="0.25">
      <c r="A19" s="42"/>
      <c r="B19" s="42" t="s">
        <v>154</v>
      </c>
      <c r="C19" s="36"/>
      <c r="D19" s="42"/>
      <c r="E19" s="43" t="str">
        <f>IFERROR((C19)/(C28)," ")</f>
        <v xml:space="preserve"> </v>
      </c>
      <c r="F19" s="42"/>
      <c r="G19" s="20" t="s">
        <v>162</v>
      </c>
      <c r="H19" s="42"/>
      <c r="I19" s="42"/>
      <c r="J19" s="82"/>
      <c r="K19" s="42"/>
    </row>
    <row r="20" spans="1:11" x14ac:dyDescent="0.25">
      <c r="A20" s="42"/>
      <c r="B20" s="42" t="s">
        <v>155</v>
      </c>
      <c r="C20" s="36"/>
      <c r="D20" s="42"/>
      <c r="E20" s="43" t="str">
        <f>IFERROR((C20)/(C28)," ")</f>
        <v xml:space="preserve"> </v>
      </c>
      <c r="F20" s="42"/>
      <c r="G20" s="42" t="s">
        <v>148</v>
      </c>
      <c r="H20" s="43" t="str">
        <f>IFERROR(((C22+C23+C24+C25+C26+C27)/C28)," ")</f>
        <v xml:space="preserve"> </v>
      </c>
      <c r="I20" s="55" t="str">
        <f>IFERROR(Tussenresultaten!J53," ")</f>
        <v xml:space="preserve"> </v>
      </c>
      <c r="J20" s="82" t="str">
        <f t="shared" si="0"/>
        <v xml:space="preserve"> </v>
      </c>
      <c r="K20" s="42"/>
    </row>
    <row r="21" spans="1:11" x14ac:dyDescent="0.25">
      <c r="A21" s="42"/>
      <c r="B21" s="45" t="s">
        <v>156</v>
      </c>
      <c r="C21" s="36"/>
      <c r="D21" s="42"/>
      <c r="E21" s="43" t="str">
        <f>IFERROR((C21)/(C28)," ")</f>
        <v xml:space="preserve"> </v>
      </c>
      <c r="F21" s="42"/>
      <c r="G21" s="42" t="s">
        <v>139</v>
      </c>
      <c r="H21" s="43" t="str">
        <f>IFERROR(((C24+C25+C26+C27)/C28)," ")</f>
        <v xml:space="preserve"> </v>
      </c>
      <c r="I21" s="55" t="str">
        <f>IFERROR(Tussenresultaten!J51," ")</f>
        <v xml:space="preserve"> </v>
      </c>
      <c r="J21" s="82" t="str">
        <f t="shared" si="0"/>
        <v xml:space="preserve"> </v>
      </c>
      <c r="K21" s="42"/>
    </row>
    <row r="22" spans="1:11" x14ac:dyDescent="0.25">
      <c r="A22" s="42"/>
      <c r="B22" s="45" t="s">
        <v>157</v>
      </c>
      <c r="C22" s="36"/>
      <c r="D22" s="42"/>
      <c r="E22" s="43" t="str">
        <f>IFERROR((C22)/(C28)," ")</f>
        <v xml:space="preserve"> </v>
      </c>
      <c r="F22" s="42"/>
      <c r="G22" s="42" t="s">
        <v>140</v>
      </c>
      <c r="H22" s="43" t="str">
        <f>IFERROR(((C24+C25+C26+C27)/C28)," ")</f>
        <v xml:space="preserve"> </v>
      </c>
      <c r="I22" s="55" t="str">
        <f>IFERROR(Tussenresultaten!J55," ")</f>
        <v xml:space="preserve"> </v>
      </c>
      <c r="J22" s="82" t="str">
        <f t="shared" si="0"/>
        <v xml:space="preserve"> </v>
      </c>
      <c r="K22" s="42"/>
    </row>
    <row r="23" spans="1:11" x14ac:dyDescent="0.25">
      <c r="A23" s="42"/>
      <c r="B23" s="42" t="s">
        <v>158</v>
      </c>
      <c r="C23" s="36"/>
      <c r="D23" s="42"/>
      <c r="E23" s="43" t="str">
        <f>IFERROR((C23)/(C28)," ")</f>
        <v xml:space="preserve"> </v>
      </c>
      <c r="F23" s="42"/>
      <c r="G23" s="20" t="s">
        <v>163</v>
      </c>
      <c r="H23" s="42"/>
      <c r="I23" s="42"/>
      <c r="J23" s="82"/>
      <c r="K23" s="42"/>
    </row>
    <row r="24" spans="1:11" x14ac:dyDescent="0.25">
      <c r="A24" s="42"/>
      <c r="B24" s="42" t="s">
        <v>159</v>
      </c>
      <c r="C24" s="36"/>
      <c r="D24" s="42"/>
      <c r="E24" s="43" t="str">
        <f>IFERROR((C24)/(C28)," ")</f>
        <v xml:space="preserve"> </v>
      </c>
      <c r="F24" s="42"/>
      <c r="G24" s="42" t="s">
        <v>148</v>
      </c>
      <c r="H24" s="43" t="str">
        <f>IFERROR(((C22+C23+C24+C25+C26+C27)/C28)," ")</f>
        <v xml:space="preserve"> </v>
      </c>
      <c r="I24" s="24" t="str">
        <f>IFERROR('Tussenresultaten (excl. taalv.)'!J43," ")</f>
        <v xml:space="preserve"> </v>
      </c>
      <c r="J24" s="82" t="str">
        <f t="shared" si="0"/>
        <v xml:space="preserve"> </v>
      </c>
      <c r="K24" s="42"/>
    </row>
    <row r="25" spans="1:11" x14ac:dyDescent="0.25">
      <c r="A25" s="42"/>
      <c r="B25" s="42" t="s">
        <v>160</v>
      </c>
      <c r="C25" s="36"/>
      <c r="D25" s="42"/>
      <c r="E25" s="43" t="str">
        <f>IFERROR((C25)/(C28)," ")</f>
        <v xml:space="preserve"> </v>
      </c>
      <c r="F25" s="42"/>
      <c r="G25" s="42" t="s">
        <v>140</v>
      </c>
      <c r="H25" s="43" t="str">
        <f>IFERROR(((C24+C25+C26+C27)/C28)," ")</f>
        <v xml:space="preserve"> </v>
      </c>
      <c r="I25" s="24" t="str">
        <f>IFERROR('Tussenresultaten (excl. taalv.)'!J45," ")</f>
        <v xml:space="preserve"> </v>
      </c>
      <c r="J25" s="82" t="str">
        <f t="shared" si="0"/>
        <v xml:space="preserve"> </v>
      </c>
      <c r="K25" s="42"/>
    </row>
    <row r="26" spans="1:11" x14ac:dyDescent="0.25">
      <c r="A26" s="42"/>
      <c r="B26" s="42" t="s">
        <v>193</v>
      </c>
      <c r="C26" s="36"/>
      <c r="D26" s="42"/>
      <c r="E26" s="43" t="str">
        <f>IFERROR((C26)/(C28)," ")</f>
        <v xml:space="preserve"> </v>
      </c>
      <c r="F26" s="42"/>
      <c r="G26" s="42"/>
      <c r="H26" s="43"/>
      <c r="I26" s="42"/>
      <c r="J26" s="82"/>
      <c r="K26" s="42"/>
    </row>
    <row r="27" spans="1:11" x14ac:dyDescent="0.25">
      <c r="A27" s="42"/>
      <c r="B27" s="42" t="s">
        <v>161</v>
      </c>
      <c r="C27" s="36"/>
      <c r="D27" s="42"/>
      <c r="E27" s="43" t="str">
        <f>IFERROR((C27)/(C28)," ")</f>
        <v xml:space="preserve"> </v>
      </c>
      <c r="F27" s="42"/>
      <c r="G27" s="42"/>
      <c r="H27" s="42"/>
      <c r="I27" s="42"/>
      <c r="J27" s="82"/>
      <c r="K27" s="42"/>
    </row>
    <row r="28" spans="1:11" x14ac:dyDescent="0.25">
      <c r="A28" s="42"/>
      <c r="B28" s="44" t="s">
        <v>147</v>
      </c>
      <c r="C28" s="42">
        <f>SUM(C19:C27)</f>
        <v>0</v>
      </c>
      <c r="D28" s="42"/>
      <c r="E28" s="42"/>
      <c r="F28" s="42"/>
      <c r="G28" s="42"/>
      <c r="H28" s="42"/>
      <c r="I28" s="42"/>
      <c r="J28" s="82"/>
      <c r="K28" s="42"/>
    </row>
    <row r="29" spans="1:11" x14ac:dyDescent="0.25">
      <c r="A29" s="29"/>
      <c r="B29" s="39"/>
      <c r="C29" s="39"/>
      <c r="D29" s="40"/>
      <c r="E29" s="29"/>
      <c r="F29" s="41"/>
      <c r="G29" s="29"/>
      <c r="H29" s="29"/>
      <c r="I29" s="29"/>
      <c r="J29" s="29"/>
      <c r="K29" s="29"/>
    </row>
    <row r="30" spans="1:11" x14ac:dyDescent="0.25">
      <c r="A30" s="42"/>
      <c r="B30" s="44" t="s">
        <v>8</v>
      </c>
      <c r="C30" s="42"/>
      <c r="D30" s="42"/>
      <c r="E30" s="42"/>
      <c r="F30" s="42"/>
      <c r="G30" s="42"/>
      <c r="H30" s="42" t="s">
        <v>168</v>
      </c>
      <c r="I30" s="42" t="s">
        <v>167</v>
      </c>
      <c r="J30" s="82" t="s">
        <v>180</v>
      </c>
      <c r="K30" s="42"/>
    </row>
    <row r="31" spans="1:11" x14ac:dyDescent="0.25">
      <c r="A31" s="42"/>
      <c r="B31" s="20" t="s">
        <v>144</v>
      </c>
      <c r="C31" s="42"/>
      <c r="D31" s="42"/>
      <c r="E31" s="42" t="s">
        <v>129</v>
      </c>
      <c r="F31" s="42"/>
      <c r="G31" s="42"/>
      <c r="H31" s="86"/>
      <c r="I31" s="42" t="s">
        <v>141</v>
      </c>
      <c r="J31" s="82"/>
      <c r="K31" s="42"/>
    </row>
    <row r="32" spans="1:11" x14ac:dyDescent="0.25">
      <c r="A32" s="42"/>
      <c r="B32" s="42" t="s">
        <v>149</v>
      </c>
      <c r="C32" s="36"/>
      <c r="D32" s="42"/>
      <c r="E32" s="43" t="str">
        <f>IFERROR((C32)/(C41)," ")</f>
        <v xml:space="preserve"> </v>
      </c>
      <c r="F32" s="42"/>
      <c r="G32" s="20" t="s">
        <v>162</v>
      </c>
      <c r="H32" s="86"/>
      <c r="I32" s="42"/>
      <c r="J32" s="82"/>
      <c r="K32" s="42"/>
    </row>
    <row r="33" spans="1:11" x14ac:dyDescent="0.25">
      <c r="A33" s="42"/>
      <c r="B33" s="42" t="s">
        <v>131</v>
      </c>
      <c r="C33" s="36"/>
      <c r="D33" s="42"/>
      <c r="E33" s="43" t="str">
        <f>IFERROR((C33)/(C41)," ")</f>
        <v xml:space="preserve"> </v>
      </c>
      <c r="F33" s="42"/>
      <c r="G33" s="42" t="s">
        <v>148</v>
      </c>
      <c r="H33" s="85" t="str">
        <f>IFERROR(((C35+C36+C37+C38+C39+C40)/C41)," ")</f>
        <v xml:space="preserve"> </v>
      </c>
      <c r="I33" s="55" t="str">
        <f>IFERROR(Tussenresultaten!J27," ")</f>
        <v xml:space="preserve"> </v>
      </c>
      <c r="J33" s="82" t="str">
        <f t="shared" si="0"/>
        <v xml:space="preserve"> </v>
      </c>
      <c r="K33" s="42"/>
    </row>
    <row r="34" spans="1:11" x14ac:dyDescent="0.25">
      <c r="A34" s="42"/>
      <c r="B34" s="45" t="s">
        <v>132</v>
      </c>
      <c r="C34" s="36"/>
      <c r="D34" s="42"/>
      <c r="E34" s="43" t="str">
        <f>IFERROR((C34)/(C41)," ")</f>
        <v xml:space="preserve"> </v>
      </c>
      <c r="F34" s="42"/>
      <c r="G34" s="42" t="s">
        <v>139</v>
      </c>
      <c r="H34" s="85" t="str">
        <f>IFERROR(((C37+C38+C39+C40)/C41)," ")</f>
        <v xml:space="preserve"> </v>
      </c>
      <c r="I34" s="55" t="str">
        <f>IFERROR(Tussenresultaten!J25," ")</f>
        <v xml:space="preserve"> </v>
      </c>
      <c r="J34" s="82" t="str">
        <f t="shared" si="0"/>
        <v xml:space="preserve"> </v>
      </c>
      <c r="K34" s="42"/>
    </row>
    <row r="35" spans="1:11" x14ac:dyDescent="0.25">
      <c r="A35" s="42"/>
      <c r="B35" s="45" t="s">
        <v>133</v>
      </c>
      <c r="C35" s="36"/>
      <c r="D35" s="42"/>
      <c r="E35" s="43" t="str">
        <f>IFERROR((C35)/(C41)," ")</f>
        <v xml:space="preserve"> </v>
      </c>
      <c r="F35" s="42"/>
      <c r="G35" s="42" t="s">
        <v>140</v>
      </c>
      <c r="H35" s="85" t="str">
        <f>IFERROR(((C37+C38+C39+C40)/C41)," ")</f>
        <v xml:space="preserve"> </v>
      </c>
      <c r="I35" s="55" t="str">
        <f>IFERROR(Tussenresultaten!J29," ")</f>
        <v xml:space="preserve"> </v>
      </c>
      <c r="J35" s="82" t="str">
        <f t="shared" si="0"/>
        <v xml:space="preserve"> </v>
      </c>
      <c r="K35" s="42"/>
    </row>
    <row r="36" spans="1:11" x14ac:dyDescent="0.25">
      <c r="A36" s="42"/>
      <c r="B36" s="42" t="s">
        <v>134</v>
      </c>
      <c r="C36" s="36"/>
      <c r="D36" s="42"/>
      <c r="E36" s="43" t="str">
        <f>IFERROR((C36)/(C41)," ")</f>
        <v xml:space="preserve"> </v>
      </c>
      <c r="F36" s="42"/>
      <c r="G36" s="20" t="s">
        <v>163</v>
      </c>
      <c r="H36" s="86"/>
      <c r="I36" s="43"/>
      <c r="J36" s="82"/>
      <c r="K36" s="42"/>
    </row>
    <row r="37" spans="1:11" x14ac:dyDescent="0.25">
      <c r="A37" s="42"/>
      <c r="B37" s="42" t="s">
        <v>135</v>
      </c>
      <c r="C37" s="36"/>
      <c r="D37" s="42"/>
      <c r="E37" s="43" t="str">
        <f>IFERROR((C37)/(C41)," ")</f>
        <v xml:space="preserve"> </v>
      </c>
      <c r="F37" s="42"/>
      <c r="G37" s="42" t="s">
        <v>148</v>
      </c>
      <c r="H37" s="85" t="str">
        <f>IFERROR(((C35+C36+C37+C38+C39+C40)/C41)," ")</f>
        <v xml:space="preserve"> </v>
      </c>
      <c r="I37" s="24" t="str">
        <f>IFERROR('Tussenresultaten (excl. taalv.)'!J21," ")</f>
        <v xml:space="preserve"> </v>
      </c>
      <c r="J37" s="82" t="str">
        <f t="shared" si="0"/>
        <v xml:space="preserve"> </v>
      </c>
      <c r="K37" s="42"/>
    </row>
    <row r="38" spans="1:11" x14ac:dyDescent="0.25">
      <c r="A38" s="42"/>
      <c r="B38" s="42" t="s">
        <v>136</v>
      </c>
      <c r="C38" s="36"/>
      <c r="D38" s="42"/>
      <c r="E38" s="43" t="str">
        <f>IFERROR((C38)/(C41)," ")</f>
        <v xml:space="preserve"> </v>
      </c>
      <c r="F38" s="42"/>
      <c r="G38" s="42" t="s">
        <v>140</v>
      </c>
      <c r="H38" s="85" t="str">
        <f>IFERROR(((C37+C38+C39+C40)/C41)," ")</f>
        <v xml:space="preserve"> </v>
      </c>
      <c r="I38" s="24" t="str">
        <f>IFERROR('Tussenresultaten (excl. taalv.)'!J23," ")</f>
        <v xml:space="preserve"> </v>
      </c>
      <c r="J38" s="82" t="str">
        <f t="shared" si="0"/>
        <v xml:space="preserve"> </v>
      </c>
      <c r="K38" s="42"/>
    </row>
    <row r="39" spans="1:11" x14ac:dyDescent="0.25">
      <c r="A39" s="42"/>
      <c r="B39" s="42" t="s">
        <v>192</v>
      </c>
      <c r="C39" s="36"/>
      <c r="D39" s="42"/>
      <c r="E39" s="43" t="str">
        <f>IFERROR((C39)/(C41)," ")</f>
        <v xml:space="preserve"> </v>
      </c>
      <c r="F39" s="42"/>
      <c r="G39" s="42"/>
      <c r="H39" s="85"/>
      <c r="I39" s="42"/>
      <c r="J39" s="82"/>
      <c r="K39" s="42"/>
    </row>
    <row r="40" spans="1:11" x14ac:dyDescent="0.25">
      <c r="A40" s="42"/>
      <c r="B40" s="42" t="s">
        <v>137</v>
      </c>
      <c r="C40" s="36"/>
      <c r="D40" s="42"/>
      <c r="E40" s="43" t="str">
        <f>IFERROR((C40)/(C41)," ")</f>
        <v xml:space="preserve"> </v>
      </c>
      <c r="F40" s="42"/>
      <c r="G40" s="42"/>
      <c r="H40" s="42"/>
      <c r="I40" s="42"/>
      <c r="J40" s="42"/>
      <c r="K40" s="42"/>
    </row>
    <row r="41" spans="1:11" x14ac:dyDescent="0.25">
      <c r="A41" s="42"/>
      <c r="B41" s="44" t="s">
        <v>130</v>
      </c>
      <c r="C41" s="42">
        <f>SUM(C32:C40)</f>
        <v>0</v>
      </c>
      <c r="D41" s="42"/>
      <c r="E41" s="45"/>
      <c r="F41" s="45"/>
      <c r="G41" s="45"/>
      <c r="H41" s="84"/>
      <c r="I41" s="42"/>
      <c r="J41" s="42"/>
      <c r="K41" s="42"/>
    </row>
    <row r="42" spans="1:1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A44" s="29"/>
      <c r="B44" s="29"/>
      <c r="C44" s="132" t="s">
        <v>18</v>
      </c>
      <c r="D44" s="133"/>
      <c r="E44" s="123" t="s">
        <v>181</v>
      </c>
      <c r="F44" s="124"/>
      <c r="G44" s="125"/>
      <c r="H44" s="115" t="s">
        <v>101</v>
      </c>
      <c r="I44" s="116"/>
      <c r="J44" s="29"/>
      <c r="K44" s="29"/>
    </row>
    <row r="45" spans="1:11" x14ac:dyDescent="0.25">
      <c r="A45" s="29"/>
      <c r="B45" s="29"/>
      <c r="C45" s="134"/>
      <c r="D45" s="135"/>
      <c r="E45" s="126" t="s">
        <v>183</v>
      </c>
      <c r="F45" s="127"/>
      <c r="G45" s="128"/>
      <c r="H45" s="117" t="s">
        <v>28</v>
      </c>
      <c r="I45" s="118"/>
      <c r="J45" s="29"/>
      <c r="K45" s="29"/>
    </row>
    <row r="46" spans="1:11" x14ac:dyDescent="0.25">
      <c r="A46" s="29"/>
      <c r="B46" s="29"/>
      <c r="C46" s="134"/>
      <c r="D46" s="135"/>
      <c r="E46" s="129" t="s">
        <v>184</v>
      </c>
      <c r="F46" s="130"/>
      <c r="G46" s="131"/>
      <c r="H46" s="119" t="s">
        <v>29</v>
      </c>
      <c r="I46" s="120"/>
      <c r="J46" s="29"/>
      <c r="K46" s="29"/>
    </row>
    <row r="47" spans="1:11" x14ac:dyDescent="0.25">
      <c r="A47" s="29"/>
      <c r="B47" s="29"/>
      <c r="C47" s="136"/>
      <c r="D47" s="137"/>
      <c r="E47" s="112" t="s">
        <v>182</v>
      </c>
      <c r="F47" s="113"/>
      <c r="G47" s="114"/>
      <c r="H47" s="87"/>
      <c r="I47" s="88"/>
      <c r="J47" s="29"/>
      <c r="K47" s="29"/>
    </row>
    <row r="48" spans="1:1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</sheetData>
  <sheetProtection algorithmName="SHA-512" hashValue="JwMGob7mjwLbCN4bvZaQk2+Bc0wSFVyesjtpfCEk8fg9QWuNBk2TSaq9SlO08Ffk1Lg085IaDeQ58sd2ZtzULg==" saltValue="B0MAUiPQmcQYSSFzGkBzyA==" spinCount="100000" sheet="1" objects="1" scenarios="1"/>
  <protectedRanges>
    <protectedRange sqref="C6:C14 C19:C27 C32:C40" name="Bereik1"/>
  </protectedRanges>
  <mergeCells count="8">
    <mergeCell ref="C44:D47"/>
    <mergeCell ref="E47:G47"/>
    <mergeCell ref="H44:I44"/>
    <mergeCell ref="H45:I45"/>
    <mergeCell ref="H46:I46"/>
    <mergeCell ref="E44:G44"/>
    <mergeCell ref="E45:G45"/>
    <mergeCell ref="E46:G46"/>
  </mergeCells>
  <conditionalFormatting sqref="H8">
    <cfRule type="cellIs" dxfId="81" priority="137" operator="lessThan">
      <formula>$H$8</formula>
    </cfRule>
  </conditionalFormatting>
  <conditionalFormatting sqref="H7:H9 H11:H13 H20:H22 H24:H26 H33:H35 H37:H39">
    <cfRule type="containsText" dxfId="80" priority="92" operator="containsText" text=" ">
      <formula>NOT(ISERROR(SEARCH(" ",H7)))</formula>
    </cfRule>
  </conditionalFormatting>
  <conditionalFormatting sqref="F43:G43">
    <cfRule type="cellIs" dxfId="79" priority="91" operator="greaterThan">
      <formula>0.9</formula>
    </cfRule>
  </conditionalFormatting>
  <conditionalFormatting sqref="J7:J9">
    <cfRule type="cellIs" dxfId="78" priority="86" operator="lessThan">
      <formula>-10</formula>
    </cfRule>
    <cfRule type="cellIs" dxfId="77" priority="87" operator="greaterThan">
      <formula>10</formula>
    </cfRule>
  </conditionalFormatting>
  <conditionalFormatting sqref="J7:J9">
    <cfRule type="containsText" dxfId="76" priority="85" operator="containsText" text=" ">
      <formula>NOT(ISERROR(SEARCH(" ",J7)))</formula>
    </cfRule>
  </conditionalFormatting>
  <conditionalFormatting sqref="J11:J13">
    <cfRule type="cellIs" dxfId="75" priority="83" operator="lessThan">
      <formula>-10</formula>
    </cfRule>
    <cfRule type="cellIs" dxfId="74" priority="84" operator="greaterThan">
      <formula>10</formula>
    </cfRule>
  </conditionalFormatting>
  <conditionalFormatting sqref="J11:J13">
    <cfRule type="containsText" dxfId="73" priority="82" operator="containsText" text=" ">
      <formula>NOT(ISERROR(SEARCH(" ",J11)))</formula>
    </cfRule>
  </conditionalFormatting>
  <conditionalFormatting sqref="J20:J22">
    <cfRule type="cellIs" dxfId="72" priority="80" operator="lessThan">
      <formula>-10</formula>
    </cfRule>
    <cfRule type="cellIs" dxfId="71" priority="81" operator="greaterThan">
      <formula>10</formula>
    </cfRule>
  </conditionalFormatting>
  <conditionalFormatting sqref="J20:J22">
    <cfRule type="containsText" dxfId="70" priority="79" operator="containsText" text=" ">
      <formula>NOT(ISERROR(SEARCH(" ",J20)))</formula>
    </cfRule>
  </conditionalFormatting>
  <conditionalFormatting sqref="J24:J26">
    <cfRule type="cellIs" dxfId="69" priority="77" operator="lessThan">
      <formula>-10</formula>
    </cfRule>
    <cfRule type="cellIs" dxfId="68" priority="78" operator="greaterThan">
      <formula>10</formula>
    </cfRule>
  </conditionalFormatting>
  <conditionalFormatting sqref="J24:J26">
    <cfRule type="containsText" dxfId="67" priority="76" operator="containsText" text=" ">
      <formula>NOT(ISERROR(SEARCH(" ",J24)))</formula>
    </cfRule>
  </conditionalFormatting>
  <conditionalFormatting sqref="J33:J35">
    <cfRule type="cellIs" dxfId="66" priority="74" operator="lessThan">
      <formula>-10</formula>
    </cfRule>
    <cfRule type="cellIs" dxfId="65" priority="75" operator="greaterThan">
      <formula>10</formula>
    </cfRule>
  </conditionalFormatting>
  <conditionalFormatting sqref="J33:J35">
    <cfRule type="containsText" dxfId="64" priority="73" operator="containsText" text=" ">
      <formula>NOT(ISERROR(SEARCH(" ",J33)))</formula>
    </cfRule>
  </conditionalFormatting>
  <conditionalFormatting sqref="J37:J39">
    <cfRule type="cellIs" dxfId="63" priority="71" operator="lessThan">
      <formula>-10</formula>
    </cfRule>
    <cfRule type="cellIs" dxfId="62" priority="72" operator="greaterThan">
      <formula>10</formula>
    </cfRule>
  </conditionalFormatting>
  <conditionalFormatting sqref="J37:J39">
    <cfRule type="containsText" dxfId="61" priority="70" operator="containsText" text=" ">
      <formula>NOT(ISERROR(SEARCH(" ",J37)))</formula>
    </cfRule>
  </conditionalFormatting>
  <conditionalFormatting sqref="I7">
    <cfRule type="cellIs" dxfId="60" priority="66" operator="equal">
      <formula>" "</formula>
    </cfRule>
  </conditionalFormatting>
  <conditionalFormatting sqref="I8">
    <cfRule type="cellIs" dxfId="59" priority="59" operator="equal">
      <formula>" "</formula>
    </cfRule>
  </conditionalFormatting>
  <conditionalFormatting sqref="I9">
    <cfRule type="cellIs" dxfId="58" priority="58" operator="equal">
      <formula>" "</formula>
    </cfRule>
  </conditionalFormatting>
  <conditionalFormatting sqref="I11">
    <cfRule type="cellIs" dxfId="57" priority="54" operator="equal">
      <formula>" "</formula>
    </cfRule>
  </conditionalFormatting>
  <conditionalFormatting sqref="I12">
    <cfRule type="cellIs" dxfId="56" priority="50" operator="equal">
      <formula>" "</formula>
    </cfRule>
  </conditionalFormatting>
  <conditionalFormatting sqref="I20">
    <cfRule type="cellIs" dxfId="55" priority="46" operator="equal">
      <formula>" "</formula>
    </cfRule>
  </conditionalFormatting>
  <conditionalFormatting sqref="I21">
    <cfRule type="cellIs" dxfId="54" priority="42" operator="equal">
      <formula>" "</formula>
    </cfRule>
  </conditionalFormatting>
  <conditionalFormatting sqref="I22">
    <cfRule type="cellIs" dxfId="53" priority="38" operator="equal">
      <formula>" "</formula>
    </cfRule>
  </conditionalFormatting>
  <conditionalFormatting sqref="I24">
    <cfRule type="cellIs" dxfId="52" priority="34" operator="equal">
      <formula>" "</formula>
    </cfRule>
  </conditionalFormatting>
  <conditionalFormatting sqref="I25">
    <cfRule type="cellIs" dxfId="51" priority="30" operator="equal">
      <formula>" "</formula>
    </cfRule>
  </conditionalFormatting>
  <conditionalFormatting sqref="I37">
    <cfRule type="cellIs" dxfId="50" priority="26" operator="equal">
      <formula>" "</formula>
    </cfRule>
  </conditionalFormatting>
  <conditionalFormatting sqref="I33">
    <cfRule type="cellIs" dxfId="49" priority="18" operator="equal">
      <formula>" "</formula>
    </cfRule>
  </conditionalFormatting>
  <conditionalFormatting sqref="I34">
    <cfRule type="cellIs" dxfId="48" priority="14" operator="equal">
      <formula>" "</formula>
    </cfRule>
  </conditionalFormatting>
  <conditionalFormatting sqref="I38">
    <cfRule type="cellIs" dxfId="47" priority="6" operator="equal">
      <formula>" "</formula>
    </cfRule>
  </conditionalFormatting>
  <conditionalFormatting sqref="I35">
    <cfRule type="cellIs" dxfId="46" priority="2" operator="equal">
      <formula>" "</formula>
    </cfRule>
  </conditionalFormatting>
  <conditionalFormatting sqref="H46">
    <cfRule type="cellIs" dxfId="45" priority="1" operator="greaterThan">
      <formula>0.9</formula>
    </cfRule>
  </conditionalFormatting>
  <pageMargins left="0.7" right="0.7" top="0.75" bottom="0.75" header="0.51180555555555496" footer="0.51180555555555496"/>
  <pageSetup paperSize="9" firstPageNumber="0" orientation="landscape" r:id="rId1"/>
  <rowBreaks count="1" manualBreakCount="1">
    <brk id="28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lessThanOrEqual" id="{B2B928C8-1578-49EB-834D-8C0EA04144DB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8" operator="greaterThanOrEqual" id="{0B214381-9FF7-44F5-87B8-383211FD3461}">
            <xm:f>Eindresultaten!$L$11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9" operator="between" id="{A4566256-7342-4E44-9DAD-0DE231DD7B59}">
            <xm:f>Eindresultaten!$N$19</xm:f>
            <xm:f>Eindresultaten!$L$11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ellIs" priority="63" operator="lessThanOrEqual" id="{5E8F86D3-C1B8-4655-81B4-46CFDAAC6EBC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4" operator="greaterThanOrEqual" id="{1BA64633-1BCD-45D9-A0F8-3DBF8FEF1CBA}">
            <xm:f>Eindresultaten!$M$11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5" operator="between" id="{2F9A9A24-4DC6-4A83-87EB-2100AD464BC1}">
            <xm:f>Eindresultaten!$N$19</xm:f>
            <xm:f>Eindresultaten!$M$11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cellIs" priority="60" operator="lessThanOrEqual" id="{3D0A3AEB-9DB3-4701-98C2-3B0C1FFEA029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1" operator="greaterThanOrEqual" id="{E73BBFC7-4B03-467F-BB73-36C6443F69DA}">
            <xm:f>Eindresultaten!$N$11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2" operator="between" id="{1BC2ADDB-3645-47F9-BD32-F97B24D3F5EC}">
            <xm:f>Eindresultaten!$N$19</xm:f>
            <xm:f>Eindresultaten!$N$11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55" operator="lessThanOrEqual" id="{ADCAE310-0D28-4B5B-9F7F-7F52AA18947E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6" operator="greaterThanOrEqual" id="{868B2F31-98D7-4406-99C0-498570F3BF20}">
            <xm:f>Eindresultaten!$L$11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7" operator="between" id="{82E454F9-F77D-4562-81FF-A3EB55823592}">
            <xm:f>Eindresultaten!$N$19</xm:f>
            <xm:f>Eindresultaten!$L$11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ellIs" priority="51" operator="lessThanOrEqual" id="{7A125239-9CB0-4AAC-B2A3-7A79DCAD2E59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2" operator="greaterThanOrEqual" id="{7F095C9F-9820-4B0B-800C-B3CCD6AF571D}">
            <xm:f>Eindresultaten!$N$11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3" operator="between" id="{5DD20656-29C7-4642-905A-C9C9F794E0D0}">
            <xm:f>Eindresultaten!$N$19</xm:f>
            <xm:f>Eindresultaten!$N$11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47" operator="lessThanOrEqual" id="{D256C49C-F002-42C8-8A4C-D0678056AC20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" operator="greaterThanOrEqual" id="{492223AE-F7C3-49F9-9381-03C74B8DADE6}">
            <xm:f>Eindresultaten!$L$11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9" operator="between" id="{519AE6B8-4159-4A53-AFD9-FAAB42D2BBD4}">
            <xm:f>Eindresultaten!$N$19</xm:f>
            <xm:f>Eindresultaten!$L$11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cellIs" priority="43" operator="lessThanOrEqual" id="{6C0BB311-7FCA-472D-BA69-9CA989A9A051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" operator="greaterThanOrEqual" id="{67DE2B2A-2DE8-40D1-89F8-5B215EEF5B98}">
            <xm:f>Eindresultaten!$M$11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5" operator="between" id="{168E220D-BB14-47F6-B5E3-61B8CB924ACD}">
            <xm:f>Eindresultaten!$N$19</xm:f>
            <xm:f>Eindresultaten!$M$11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9" operator="lessThanOrEqual" id="{45AADECE-4C47-4EA3-AED4-06A9ABC32E54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0" operator="greaterThanOrEqual" id="{8DDA3738-2955-4721-9CF7-57642D5960FC}">
            <xm:f>Eindresultaten!$N$11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1" operator="between" id="{42D84186-2425-4688-AC06-CA26F3EFE844}">
            <xm:f>Eindresultaten!$N$19</xm:f>
            <xm:f>Eindresultaten!$N$11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ellIs" priority="35" operator="lessThanOrEqual" id="{4D293B68-EABF-4B55-8EC7-342133CB7069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" operator="greaterThanOrEqual" id="{334BECC6-3A79-4852-9DA8-0943B560B3BA}">
            <xm:f>Eindresultaten!$L$11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7" operator="between" id="{EAB815BE-104E-4D73-A67F-82A1FF7108C0}">
            <xm:f>Eindresultaten!$N$19</xm:f>
            <xm:f>Eindresultaten!$L$11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1" operator="lessThanOrEqual" id="{07EA7D89-23D9-4CC8-97CE-013624136C64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" operator="greaterThanOrEqual" id="{93BBAD32-E4D8-44F6-8B7A-E802364BB185}">
            <xm:f>Eindresultaten!$N$11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3" operator="between" id="{5FB1A45B-4313-413C-8C72-9792C61EA63C}">
            <xm:f>Eindresultaten!$N$19</xm:f>
            <xm:f>Eindresultaten!$N$11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ellIs" priority="27" operator="lessThanOrEqual" id="{CF39E82F-6189-435F-9901-A8AA31C1D567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" operator="greaterThanOrEqual" id="{25FD4276-A573-47DA-882A-53A16E76D0C9}">
            <xm:f>Eindresultaten!$L$11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9" operator="between" id="{95D186B0-4783-484B-9F09-1903A81CB90E}">
            <xm:f>Eindresultaten!$N$19</xm:f>
            <xm:f>Eindresultaten!$L$11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ellIs" priority="19" operator="lessThanOrEqual" id="{DB449334-4929-406B-B35A-5D771A3FB373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" operator="greaterThanOrEqual" id="{63768912-830F-4ABC-AC02-D923B82EF2E3}">
            <xm:f>Eindresultaten!$L$11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1" operator="between" id="{105FB53C-33B6-4FAF-B455-4773457BAE32}">
            <xm:f>Eindresultaten!$N$19</xm:f>
            <xm:f>Eindresultaten!$L$11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15" operator="lessThanOrEqual" id="{5C488A60-BA40-4E36-8401-F3B30D2B065E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greaterThanOrEqual" id="{33DB7B86-9781-4969-98D2-A0652AEB84AB}">
            <xm:f>Eindresultaten!$M$11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7" operator="between" id="{D4BAF105-63CE-4F65-846F-C4B2B25D090D}">
            <xm:f>Eindresultaten!$N$19</xm:f>
            <xm:f>Eindresultaten!$M$11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cellIs" priority="7" operator="lessThanOrEqual" id="{82434073-25E7-4297-8B91-FB752683A14E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greaterThanOrEqual" id="{6AE76F7E-EF51-432B-8555-140D5E1DEF33}">
            <xm:f>Eindresultaten!$N$11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" operator="between" id="{36C3D24F-889B-4271-9DB0-7776388653E8}">
            <xm:f>Eindresultaten!$N$19</xm:f>
            <xm:f>Eindresultaten!$N$11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cellIs" priority="3" operator="lessThanOrEqual" id="{00682F5D-3556-464B-9D13-765A77060F3C}">
            <xm:f>Eindresultaten!$N$19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greaterThanOrEqual" id="{160E5FEE-4DC7-4FCD-93E9-C14B905A696B}">
            <xm:f>Eindresultaten!$N$11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between" id="{2DC2ECEA-725E-4934-89F4-73446480BF35}">
            <xm:f>Eindresultaten!$N$19</xm:f>
            <xm:f>Eindresultaten!$N$11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I35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2"/>
  <sheetViews>
    <sheetView zoomScaleNormal="100" workbookViewId="0">
      <selection activeCell="M5" sqref="M5"/>
    </sheetView>
  </sheetViews>
  <sheetFormatPr defaultRowHeight="14.5" x14ac:dyDescent="0.35"/>
  <cols>
    <col min="1" max="1" width="15.6328125" style="33" customWidth="1"/>
    <col min="2" max="2" width="17.08984375" bestFit="1" customWidth="1"/>
    <col min="3" max="3" width="8" bestFit="1" customWidth="1"/>
    <col min="4" max="4" width="8.6328125" customWidth="1"/>
    <col min="5" max="5" width="5.7265625" customWidth="1"/>
    <col min="6" max="6" width="7.7265625" customWidth="1"/>
    <col min="7" max="10" width="8.6328125" customWidth="1"/>
    <col min="11" max="11" width="8" customWidth="1"/>
    <col min="12" max="1025" width="8.6328125" customWidth="1"/>
  </cols>
  <sheetData>
    <row r="1" spans="1:11" x14ac:dyDescent="0.35">
      <c r="A1" s="33" t="s">
        <v>16</v>
      </c>
      <c r="B1" t="s">
        <v>17</v>
      </c>
      <c r="C1" t="s">
        <v>41</v>
      </c>
      <c r="E1" t="s">
        <v>40</v>
      </c>
      <c r="F1" t="s">
        <v>115</v>
      </c>
      <c r="G1" t="s">
        <v>116</v>
      </c>
      <c r="H1" t="s">
        <v>117</v>
      </c>
      <c r="I1" t="s">
        <v>118</v>
      </c>
      <c r="J1" t="s">
        <v>119</v>
      </c>
      <c r="K1" t="s">
        <v>120</v>
      </c>
    </row>
    <row r="2" spans="1:11" x14ac:dyDescent="0.35">
      <c r="A2" s="33">
        <v>20</v>
      </c>
      <c r="B2" s="1">
        <v>0.66800000000000004</v>
      </c>
      <c r="C2" s="1">
        <v>0.78</v>
      </c>
      <c r="E2" s="2">
        <v>0.99</v>
      </c>
      <c r="F2" s="2">
        <v>0.998</v>
      </c>
      <c r="G2" s="2">
        <v>0.92200000000000004</v>
      </c>
      <c r="H2" s="2">
        <v>0.98199999999999998</v>
      </c>
      <c r="I2" s="2">
        <v>0.74400000000000011</v>
      </c>
      <c r="J2" s="2">
        <v>0.98499999999999999</v>
      </c>
      <c r="K2" s="2">
        <v>0.68700000000000006</v>
      </c>
    </row>
    <row r="3" spans="1:11" x14ac:dyDescent="0.35">
      <c r="A3" s="33">
        <v>20.100000000000001</v>
      </c>
      <c r="B3" s="1">
        <v>0.66800000000000004</v>
      </c>
      <c r="C3" s="1">
        <v>0.78</v>
      </c>
      <c r="E3" s="2">
        <v>0.99</v>
      </c>
      <c r="F3" s="2">
        <v>0.998</v>
      </c>
      <c r="G3" s="2">
        <v>0.92200000000000004</v>
      </c>
      <c r="H3" s="2">
        <v>0.98199999999999998</v>
      </c>
      <c r="I3" s="2">
        <v>0.74400000000000011</v>
      </c>
      <c r="J3" s="2">
        <v>0.98499999999999999</v>
      </c>
      <c r="K3" s="2">
        <v>0.68700000000000006</v>
      </c>
    </row>
    <row r="4" spans="1:11" x14ac:dyDescent="0.35">
      <c r="A4" s="33">
        <v>20.200000000000003</v>
      </c>
      <c r="B4" s="1">
        <v>0.66800000000000004</v>
      </c>
      <c r="C4" s="1">
        <v>0.78</v>
      </c>
      <c r="E4" s="2">
        <v>0.99</v>
      </c>
      <c r="F4" s="2">
        <v>0.998</v>
      </c>
      <c r="G4" s="2">
        <v>0.92200000000000004</v>
      </c>
      <c r="H4" s="2">
        <v>0.98199999999999998</v>
      </c>
      <c r="I4" s="2">
        <v>0.74399999999999999</v>
      </c>
      <c r="J4" s="2">
        <v>0.98499999999999999</v>
      </c>
      <c r="K4" s="2">
        <v>0.68700000000000006</v>
      </c>
    </row>
    <row r="5" spans="1:11" x14ac:dyDescent="0.35">
      <c r="A5" s="33">
        <v>20.3</v>
      </c>
      <c r="B5" s="1">
        <v>0.66800000000000004</v>
      </c>
      <c r="C5" s="1">
        <v>0.78</v>
      </c>
      <c r="E5" s="2">
        <v>0.99</v>
      </c>
      <c r="F5" s="2">
        <v>0.998</v>
      </c>
      <c r="G5" s="2">
        <v>0.92200000000000004</v>
      </c>
      <c r="H5" s="2">
        <v>0.98199999999999998</v>
      </c>
      <c r="I5" s="2">
        <v>0.74399999999999999</v>
      </c>
      <c r="J5" s="2">
        <v>0.98499999999999999</v>
      </c>
      <c r="K5" s="2">
        <v>0.68700000000000006</v>
      </c>
    </row>
    <row r="6" spans="1:11" x14ac:dyDescent="0.35">
      <c r="A6" s="33">
        <v>20.400000000000006</v>
      </c>
      <c r="B6" s="1">
        <v>0.66800000000000004</v>
      </c>
      <c r="C6" s="1">
        <v>0.78</v>
      </c>
      <c r="E6" s="2">
        <v>0.99</v>
      </c>
      <c r="F6" s="2">
        <v>0.998</v>
      </c>
      <c r="G6" s="2">
        <v>0.92200000000000004</v>
      </c>
      <c r="H6" s="2">
        <v>0.98199999999999998</v>
      </c>
      <c r="I6" s="2">
        <v>0.74399999999999999</v>
      </c>
      <c r="J6" s="2">
        <v>0.98499999999999999</v>
      </c>
      <c r="K6" s="2">
        <v>0.68700000000000006</v>
      </c>
    </row>
    <row r="7" spans="1:11" x14ac:dyDescent="0.35">
      <c r="A7" s="33">
        <v>20.500000000000007</v>
      </c>
      <c r="B7" s="1">
        <v>0.66800000000000004</v>
      </c>
      <c r="C7" s="1">
        <v>0.78</v>
      </c>
      <c r="E7" s="2">
        <v>0.99</v>
      </c>
      <c r="F7" s="2">
        <v>0.998</v>
      </c>
      <c r="G7" s="2">
        <v>0.92200000000000004</v>
      </c>
      <c r="H7" s="2">
        <v>0.98199999999999998</v>
      </c>
      <c r="I7" s="2">
        <v>0.74399999999999999</v>
      </c>
      <c r="J7" s="2">
        <v>0.98499999999999999</v>
      </c>
      <c r="K7" s="2">
        <v>0.68700000000000006</v>
      </c>
    </row>
    <row r="8" spans="1:11" x14ac:dyDescent="0.35">
      <c r="A8" s="33">
        <v>20.600000000000009</v>
      </c>
      <c r="B8" s="1">
        <v>0.66800000000000004</v>
      </c>
      <c r="C8" s="1">
        <v>0.78</v>
      </c>
      <c r="E8" s="2">
        <v>0.99</v>
      </c>
      <c r="F8" s="2">
        <v>0.998</v>
      </c>
      <c r="G8" s="2">
        <v>0.92200000000000004</v>
      </c>
      <c r="H8" s="2">
        <v>0.98199999999999998</v>
      </c>
      <c r="I8" s="2">
        <v>0.74399999999999999</v>
      </c>
      <c r="J8" s="2">
        <v>0.98499999999999999</v>
      </c>
      <c r="K8" s="2">
        <v>0.68700000000000006</v>
      </c>
    </row>
    <row r="9" spans="1:11" x14ac:dyDescent="0.35">
      <c r="A9" s="33">
        <v>20.70000000000001</v>
      </c>
      <c r="B9" s="1">
        <v>0.66800000000000004</v>
      </c>
      <c r="C9" s="1">
        <v>0.78</v>
      </c>
      <c r="E9" s="2">
        <v>0.99</v>
      </c>
      <c r="F9" s="2">
        <v>0.998</v>
      </c>
      <c r="G9" s="2">
        <v>0.92200000000000004</v>
      </c>
      <c r="H9" s="2">
        <v>0.98199999999999998</v>
      </c>
      <c r="I9" s="2">
        <v>0.74399999999999999</v>
      </c>
      <c r="J9" s="2">
        <v>0.98499999999999999</v>
      </c>
      <c r="K9" s="2">
        <v>0.68700000000000006</v>
      </c>
    </row>
    <row r="10" spans="1:11" x14ac:dyDescent="0.35">
      <c r="A10" s="33">
        <v>20.800000000000011</v>
      </c>
      <c r="B10" s="1">
        <v>0.66800000000000004</v>
      </c>
      <c r="C10" s="1">
        <v>0.78</v>
      </c>
      <c r="E10" s="2">
        <v>0.99</v>
      </c>
      <c r="F10" s="2">
        <v>0.998</v>
      </c>
      <c r="G10" s="2">
        <v>0.92200000000000004</v>
      </c>
      <c r="H10" s="2">
        <v>0.98199999999999998</v>
      </c>
      <c r="I10" s="2">
        <v>0.74399999999999999</v>
      </c>
      <c r="J10" s="2">
        <v>0.98499999999999999</v>
      </c>
      <c r="K10" s="2">
        <v>0.68700000000000006</v>
      </c>
    </row>
    <row r="11" spans="1:11" x14ac:dyDescent="0.35">
      <c r="A11" s="33">
        <v>20.900000000000013</v>
      </c>
      <c r="B11" s="1">
        <v>0.66800000000000004</v>
      </c>
      <c r="C11" s="1">
        <v>0.78</v>
      </c>
      <c r="E11" s="2">
        <v>0.99</v>
      </c>
      <c r="F11" s="2">
        <v>0.998</v>
      </c>
      <c r="G11" s="2">
        <v>0.92200000000000004</v>
      </c>
      <c r="H11" s="2">
        <v>0.98199999999999998</v>
      </c>
      <c r="I11" s="2">
        <v>0.74399999999999999</v>
      </c>
      <c r="J11" s="2">
        <v>0.98499999999999999</v>
      </c>
      <c r="K11" s="2">
        <v>0.68700000000000006</v>
      </c>
    </row>
    <row r="12" spans="1:11" x14ac:dyDescent="0.35">
      <c r="A12" s="33">
        <v>21</v>
      </c>
      <c r="B12" s="1">
        <v>0.63900000000000001</v>
      </c>
      <c r="C12" s="1">
        <v>0.751</v>
      </c>
      <c r="E12" s="2">
        <v>0.98699999999999999</v>
      </c>
      <c r="F12" s="2">
        <v>0.996</v>
      </c>
      <c r="G12" s="2">
        <v>0.90500000000000003</v>
      </c>
      <c r="H12" s="2">
        <v>0.98</v>
      </c>
      <c r="I12" s="2">
        <v>0.70299999999999996</v>
      </c>
      <c r="J12" s="2">
        <v>0.97400000000000009</v>
      </c>
      <c r="K12" s="2">
        <v>0.63600000000000001</v>
      </c>
    </row>
    <row r="13" spans="1:11" x14ac:dyDescent="0.35">
      <c r="A13" s="33">
        <v>21.1</v>
      </c>
      <c r="B13" s="1">
        <v>0.63900000000000001</v>
      </c>
      <c r="C13" s="1">
        <v>0.751</v>
      </c>
      <c r="E13" s="2">
        <v>0.98699999999999999</v>
      </c>
      <c r="F13" s="2">
        <v>0.996</v>
      </c>
      <c r="G13" s="2">
        <v>0.90500000000000003</v>
      </c>
      <c r="H13" s="2">
        <v>0.98</v>
      </c>
      <c r="I13" s="2">
        <v>0.70299999999999996</v>
      </c>
      <c r="J13" s="2">
        <v>0.97400000000000009</v>
      </c>
      <c r="K13" s="2">
        <v>0.63600000000000001</v>
      </c>
    </row>
    <row r="14" spans="1:11" x14ac:dyDescent="0.35">
      <c r="A14" s="33">
        <v>21.2</v>
      </c>
      <c r="B14" s="1">
        <v>0.63900000000000001</v>
      </c>
      <c r="C14" s="1">
        <v>0.751</v>
      </c>
      <c r="E14" s="2">
        <v>0.98699999999999999</v>
      </c>
      <c r="F14" s="2">
        <v>0.996</v>
      </c>
      <c r="G14" s="2">
        <v>0.90500000000000003</v>
      </c>
      <c r="H14" s="2">
        <v>0.98</v>
      </c>
      <c r="I14" s="2">
        <v>0.70299999999999996</v>
      </c>
      <c r="J14" s="2">
        <v>0.97400000000000009</v>
      </c>
      <c r="K14" s="2">
        <v>0.63600000000000001</v>
      </c>
    </row>
    <row r="15" spans="1:11" x14ac:dyDescent="0.35">
      <c r="A15" s="33">
        <v>21.3</v>
      </c>
      <c r="B15" s="1">
        <v>0.63900000000000001</v>
      </c>
      <c r="C15" s="1">
        <v>0.751</v>
      </c>
      <c r="E15" s="2">
        <v>0.98699999999999999</v>
      </c>
      <c r="F15" s="2">
        <v>0.996</v>
      </c>
      <c r="G15" s="2">
        <v>0.90500000000000003</v>
      </c>
      <c r="H15" s="2">
        <v>0.98</v>
      </c>
      <c r="I15" s="2">
        <v>0.70299999999999996</v>
      </c>
      <c r="J15" s="2">
        <v>0.97400000000000009</v>
      </c>
      <c r="K15" s="2">
        <v>0.63600000000000001</v>
      </c>
    </row>
    <row r="16" spans="1:11" x14ac:dyDescent="0.35">
      <c r="A16" s="33">
        <v>21.4</v>
      </c>
      <c r="B16" s="1">
        <v>0.63900000000000001</v>
      </c>
      <c r="C16" s="1">
        <v>0.751</v>
      </c>
      <c r="E16" s="2">
        <v>0.98699999999999999</v>
      </c>
      <c r="F16" s="2">
        <v>0.996</v>
      </c>
      <c r="G16" s="2">
        <v>0.90500000000000003</v>
      </c>
      <c r="H16" s="2">
        <v>0.98</v>
      </c>
      <c r="I16" s="2">
        <v>0.70299999999999996</v>
      </c>
      <c r="J16" s="2">
        <v>0.97400000000000009</v>
      </c>
      <c r="K16" s="2">
        <v>0.63600000000000001</v>
      </c>
    </row>
    <row r="17" spans="1:11" x14ac:dyDescent="0.35">
      <c r="A17" s="33">
        <v>21.5</v>
      </c>
      <c r="B17" s="1">
        <v>0.63900000000000001</v>
      </c>
      <c r="C17" s="1">
        <v>0.751</v>
      </c>
      <c r="E17" s="2">
        <v>0.98699999999999999</v>
      </c>
      <c r="F17" s="2">
        <v>0.996</v>
      </c>
      <c r="G17" s="2">
        <v>0.90500000000000003</v>
      </c>
      <c r="H17" s="2">
        <v>0.98</v>
      </c>
      <c r="I17" s="2">
        <v>0.70299999999999996</v>
      </c>
      <c r="J17" s="2">
        <v>0.97400000000000009</v>
      </c>
      <c r="K17" s="2">
        <v>0.63600000000000001</v>
      </c>
    </row>
    <row r="18" spans="1:11" x14ac:dyDescent="0.35">
      <c r="A18" s="33">
        <v>21.6</v>
      </c>
      <c r="B18" s="1">
        <v>0.63900000000000001</v>
      </c>
      <c r="C18" s="1">
        <v>0.751</v>
      </c>
      <c r="E18" s="2">
        <v>0.98699999999999999</v>
      </c>
      <c r="F18" s="2">
        <v>0.996</v>
      </c>
      <c r="G18" s="2">
        <v>0.90500000000000003</v>
      </c>
      <c r="H18" s="2">
        <v>0.98</v>
      </c>
      <c r="I18" s="2">
        <v>0.70299999999999996</v>
      </c>
      <c r="J18" s="2">
        <v>0.97400000000000009</v>
      </c>
      <c r="K18" s="2">
        <v>0.63600000000000001</v>
      </c>
    </row>
    <row r="19" spans="1:11" x14ac:dyDescent="0.35">
      <c r="A19" s="33">
        <v>21.7</v>
      </c>
      <c r="B19" s="1">
        <v>0.63900000000000001</v>
      </c>
      <c r="C19" s="1">
        <v>0.751</v>
      </c>
      <c r="E19" s="2">
        <v>0.98699999999999999</v>
      </c>
      <c r="F19" s="2">
        <v>0.996</v>
      </c>
      <c r="G19" s="2">
        <v>0.90500000000000003</v>
      </c>
      <c r="H19" s="2">
        <v>0.98</v>
      </c>
      <c r="I19" s="2">
        <v>0.70299999999999996</v>
      </c>
      <c r="J19" s="2">
        <v>0.97400000000000009</v>
      </c>
      <c r="K19" s="2">
        <v>0.63600000000000001</v>
      </c>
    </row>
    <row r="20" spans="1:11" x14ac:dyDescent="0.35">
      <c r="A20" s="33">
        <v>21.8</v>
      </c>
      <c r="B20" s="1">
        <v>0.63900000000000001</v>
      </c>
      <c r="C20" s="1">
        <v>0.751</v>
      </c>
      <c r="E20" s="2">
        <v>0.98699999999999999</v>
      </c>
      <c r="F20" s="2">
        <v>0.996</v>
      </c>
      <c r="G20" s="2">
        <v>0.90500000000000003</v>
      </c>
      <c r="H20" s="2">
        <v>0.98</v>
      </c>
      <c r="I20" s="2">
        <v>0.70299999999999996</v>
      </c>
      <c r="J20" s="2">
        <v>0.97400000000000009</v>
      </c>
      <c r="K20" s="2">
        <v>0.63600000000000001</v>
      </c>
    </row>
    <row r="21" spans="1:11" x14ac:dyDescent="0.35">
      <c r="A21" s="33">
        <v>21.9</v>
      </c>
      <c r="B21" s="1">
        <v>0.63900000000000001</v>
      </c>
      <c r="C21" s="1">
        <v>0.751</v>
      </c>
      <c r="E21" s="2">
        <v>0.98699999999999999</v>
      </c>
      <c r="F21" s="2">
        <v>0.996</v>
      </c>
      <c r="G21" s="2">
        <v>0.90500000000000003</v>
      </c>
      <c r="H21" s="2">
        <v>0.98</v>
      </c>
      <c r="I21" s="2">
        <v>0.70299999999999996</v>
      </c>
      <c r="J21" s="2">
        <v>0.97400000000000009</v>
      </c>
      <c r="K21" s="2">
        <v>0.63600000000000001</v>
      </c>
    </row>
    <row r="22" spans="1:11" x14ac:dyDescent="0.35">
      <c r="A22" s="33">
        <v>22</v>
      </c>
      <c r="B22" s="1">
        <v>0.61099999999999999</v>
      </c>
      <c r="C22" s="1">
        <v>0.70699999999999996</v>
      </c>
      <c r="E22" s="2">
        <v>0.97599999999999998</v>
      </c>
      <c r="F22" s="2">
        <v>0.99400000000000011</v>
      </c>
      <c r="G22" s="2">
        <v>0.872</v>
      </c>
      <c r="H22" s="2">
        <v>0.96799999999999997</v>
      </c>
      <c r="I22" s="2">
        <v>0.65599999999999992</v>
      </c>
      <c r="J22" s="2">
        <v>0.96</v>
      </c>
      <c r="K22" s="2">
        <v>0.56299999999999994</v>
      </c>
    </row>
    <row r="23" spans="1:11" x14ac:dyDescent="0.35">
      <c r="A23" s="33">
        <v>22.1</v>
      </c>
      <c r="B23" s="1">
        <v>0.61099999999999999</v>
      </c>
      <c r="C23" s="1">
        <v>0.70699999999999996</v>
      </c>
      <c r="E23" s="2">
        <v>0.97599999999999998</v>
      </c>
      <c r="F23" s="2">
        <v>0.99400000000000011</v>
      </c>
      <c r="G23" s="2">
        <v>0.872</v>
      </c>
      <c r="H23" s="2">
        <v>0.96799999999999997</v>
      </c>
      <c r="I23" s="2">
        <v>0.65599999999999992</v>
      </c>
      <c r="J23" s="2">
        <v>0.96</v>
      </c>
      <c r="K23" s="2">
        <v>0.56299999999999994</v>
      </c>
    </row>
    <row r="24" spans="1:11" x14ac:dyDescent="0.35">
      <c r="A24" s="33">
        <v>22.2</v>
      </c>
      <c r="B24" s="1">
        <v>0.61099999999999999</v>
      </c>
      <c r="C24" s="1">
        <v>0.70699999999999996</v>
      </c>
      <c r="E24" s="2">
        <v>0.97599999999999998</v>
      </c>
      <c r="F24" s="2">
        <v>0.99400000000000011</v>
      </c>
      <c r="G24" s="2">
        <v>0.872</v>
      </c>
      <c r="H24" s="2">
        <v>0.96799999999999997</v>
      </c>
      <c r="I24" s="2">
        <v>0.65599999999999992</v>
      </c>
      <c r="J24" s="2">
        <v>0.96</v>
      </c>
      <c r="K24" s="2">
        <v>0.56299999999999994</v>
      </c>
    </row>
    <row r="25" spans="1:11" x14ac:dyDescent="0.35">
      <c r="A25" s="33">
        <v>22.3</v>
      </c>
      <c r="B25" s="1">
        <v>0.61099999999999999</v>
      </c>
      <c r="C25" s="1">
        <v>0.70699999999999996</v>
      </c>
      <c r="E25" s="2">
        <v>0.97599999999999998</v>
      </c>
      <c r="F25" s="2">
        <v>0.99400000000000011</v>
      </c>
      <c r="G25" s="2">
        <v>0.872</v>
      </c>
      <c r="H25" s="2">
        <v>0.96799999999999997</v>
      </c>
      <c r="I25" s="2">
        <v>0.65599999999999992</v>
      </c>
      <c r="J25" s="2">
        <v>0.96</v>
      </c>
      <c r="K25" s="2">
        <v>0.56299999999999994</v>
      </c>
    </row>
    <row r="26" spans="1:11" x14ac:dyDescent="0.35">
      <c r="A26" s="33">
        <v>22.4</v>
      </c>
      <c r="B26" s="1">
        <v>0.61099999999999999</v>
      </c>
      <c r="C26" s="1">
        <v>0.70699999999999996</v>
      </c>
      <c r="E26" s="2">
        <v>0.97599999999999998</v>
      </c>
      <c r="F26" s="2">
        <v>0.99400000000000011</v>
      </c>
      <c r="G26" s="2">
        <v>0.872</v>
      </c>
      <c r="H26" s="2">
        <v>0.96799999999999997</v>
      </c>
      <c r="I26" s="2">
        <v>0.65599999999999992</v>
      </c>
      <c r="J26" s="2">
        <v>0.96</v>
      </c>
      <c r="K26" s="2">
        <v>0.56299999999999994</v>
      </c>
    </row>
    <row r="27" spans="1:11" x14ac:dyDescent="0.35">
      <c r="A27" s="33">
        <v>22.5</v>
      </c>
      <c r="B27" s="1">
        <v>0.61099999999999999</v>
      </c>
      <c r="C27" s="1">
        <v>0.70699999999999996</v>
      </c>
      <c r="E27" s="2">
        <v>0.97599999999999998</v>
      </c>
      <c r="F27" s="2">
        <v>0.99400000000000011</v>
      </c>
      <c r="G27" s="2">
        <v>0.872</v>
      </c>
      <c r="H27" s="2">
        <v>0.96799999999999997</v>
      </c>
      <c r="I27" s="2">
        <v>0.65599999999999992</v>
      </c>
      <c r="J27" s="2">
        <v>0.96</v>
      </c>
      <c r="K27" s="2">
        <v>0.56299999999999994</v>
      </c>
    </row>
    <row r="28" spans="1:11" x14ac:dyDescent="0.35">
      <c r="A28" s="33">
        <v>22.6</v>
      </c>
      <c r="B28" s="1">
        <v>0.61099999999999999</v>
      </c>
      <c r="C28" s="1">
        <v>0.70699999999999996</v>
      </c>
      <c r="E28" s="2">
        <v>0.97599999999999998</v>
      </c>
      <c r="F28" s="2">
        <v>0.99400000000000011</v>
      </c>
      <c r="G28" s="2">
        <v>0.872</v>
      </c>
      <c r="H28" s="2">
        <v>0.96799999999999997</v>
      </c>
      <c r="I28" s="2">
        <v>0.65599999999999992</v>
      </c>
      <c r="J28" s="2">
        <v>0.96</v>
      </c>
      <c r="K28" s="2">
        <v>0.56299999999999994</v>
      </c>
    </row>
    <row r="29" spans="1:11" x14ac:dyDescent="0.35">
      <c r="A29" s="33">
        <v>22.7</v>
      </c>
      <c r="B29" s="1">
        <v>0.61099999999999999</v>
      </c>
      <c r="C29" s="1">
        <v>0.70699999999999996</v>
      </c>
      <c r="E29" s="2">
        <v>0.97599999999999998</v>
      </c>
      <c r="F29" s="2">
        <v>0.99400000000000011</v>
      </c>
      <c r="G29" s="2">
        <v>0.872</v>
      </c>
      <c r="H29" s="2">
        <v>0.96799999999999997</v>
      </c>
      <c r="I29" s="2">
        <v>0.65599999999999992</v>
      </c>
      <c r="J29" s="2">
        <v>0.96</v>
      </c>
      <c r="K29" s="2">
        <v>0.56299999999999994</v>
      </c>
    </row>
    <row r="30" spans="1:11" x14ac:dyDescent="0.35">
      <c r="A30" s="33">
        <v>22.8</v>
      </c>
      <c r="B30" s="1">
        <v>0.61099999999999999</v>
      </c>
      <c r="C30" s="1">
        <v>0.70699999999999996</v>
      </c>
      <c r="E30" s="2">
        <v>0.97599999999999998</v>
      </c>
      <c r="F30" s="2">
        <v>0.99400000000000011</v>
      </c>
      <c r="G30" s="2">
        <v>0.872</v>
      </c>
      <c r="H30" s="2">
        <v>0.96799999999999997</v>
      </c>
      <c r="I30" s="2">
        <v>0.65599999999999992</v>
      </c>
      <c r="J30" s="2">
        <v>0.96</v>
      </c>
      <c r="K30" s="2">
        <v>0.56299999999999994</v>
      </c>
    </row>
    <row r="31" spans="1:11" x14ac:dyDescent="0.35">
      <c r="A31" s="33">
        <v>22.9</v>
      </c>
      <c r="B31" s="1">
        <v>0.61099999999999999</v>
      </c>
      <c r="C31" s="1">
        <v>0.70699999999999996</v>
      </c>
      <c r="E31" s="2">
        <v>0.97599999999999998</v>
      </c>
      <c r="F31" s="2">
        <v>0.99400000000000011</v>
      </c>
      <c r="G31" s="2">
        <v>0.872</v>
      </c>
      <c r="H31" s="2">
        <v>0.96799999999999997</v>
      </c>
      <c r="I31" s="2">
        <v>0.65599999999999992</v>
      </c>
      <c r="J31" s="2">
        <v>0.96</v>
      </c>
      <c r="K31" s="2">
        <v>0.56299999999999994</v>
      </c>
    </row>
    <row r="32" spans="1:11" x14ac:dyDescent="0.35">
      <c r="A32" s="33">
        <v>23</v>
      </c>
      <c r="B32" s="1">
        <v>0.58599999999999997</v>
      </c>
      <c r="C32" s="1">
        <v>0.68400000000000005</v>
      </c>
      <c r="E32" s="2">
        <v>0.97399999999999998</v>
      </c>
      <c r="F32" s="2">
        <v>0.99299999999999999</v>
      </c>
      <c r="G32" s="2">
        <v>0.86699999999999999</v>
      </c>
      <c r="H32" s="2">
        <v>0.97</v>
      </c>
      <c r="I32" s="2">
        <v>0.65200000000000002</v>
      </c>
      <c r="J32" s="2">
        <v>0.96</v>
      </c>
      <c r="K32" s="2">
        <v>0.56600000000000006</v>
      </c>
    </row>
    <row r="33" spans="1:11" x14ac:dyDescent="0.35">
      <c r="A33" s="33">
        <v>23.1</v>
      </c>
      <c r="B33" s="1">
        <v>0.58599999999999997</v>
      </c>
      <c r="C33" s="1">
        <v>0.68400000000000005</v>
      </c>
      <c r="E33" s="2">
        <v>0.97399999999999998</v>
      </c>
      <c r="F33" s="2">
        <v>0.99299999999999999</v>
      </c>
      <c r="G33" s="2">
        <v>0.86699999999999999</v>
      </c>
      <c r="H33" s="2">
        <v>0.97</v>
      </c>
      <c r="I33" s="2">
        <v>0.65200000000000002</v>
      </c>
      <c r="J33" s="2">
        <v>0.96</v>
      </c>
      <c r="K33" s="2">
        <v>0.56600000000000006</v>
      </c>
    </row>
    <row r="34" spans="1:11" x14ac:dyDescent="0.35">
      <c r="A34" s="33">
        <v>23.2</v>
      </c>
      <c r="B34" s="1">
        <v>0.58599999999999997</v>
      </c>
      <c r="C34" s="1">
        <v>0.68400000000000005</v>
      </c>
      <c r="E34" s="2">
        <v>0.97399999999999998</v>
      </c>
      <c r="F34" s="2">
        <v>0.99299999999999999</v>
      </c>
      <c r="G34" s="2">
        <v>0.86699999999999999</v>
      </c>
      <c r="H34" s="2">
        <v>0.97</v>
      </c>
      <c r="I34" s="2">
        <v>0.65200000000000002</v>
      </c>
      <c r="J34" s="2">
        <v>0.96</v>
      </c>
      <c r="K34" s="2">
        <v>0.56600000000000006</v>
      </c>
    </row>
    <row r="35" spans="1:11" x14ac:dyDescent="0.35">
      <c r="A35" s="33">
        <v>23.3</v>
      </c>
      <c r="B35" s="1">
        <v>0.58599999999999997</v>
      </c>
      <c r="C35" s="1">
        <v>0.68400000000000005</v>
      </c>
      <c r="E35" s="2">
        <v>0.97399999999999998</v>
      </c>
      <c r="F35" s="2">
        <v>0.99299999999999999</v>
      </c>
      <c r="G35" s="2">
        <v>0.86699999999999999</v>
      </c>
      <c r="H35" s="2">
        <v>0.97</v>
      </c>
      <c r="I35" s="2">
        <v>0.65200000000000002</v>
      </c>
      <c r="J35" s="2">
        <v>0.96</v>
      </c>
      <c r="K35" s="2">
        <v>0.56600000000000006</v>
      </c>
    </row>
    <row r="36" spans="1:11" x14ac:dyDescent="0.35">
      <c r="A36" s="33">
        <v>23.4</v>
      </c>
      <c r="B36" s="1">
        <v>0.58599999999999997</v>
      </c>
      <c r="C36" s="1">
        <v>0.68400000000000005</v>
      </c>
      <c r="E36" s="2">
        <v>0.97399999999999998</v>
      </c>
      <c r="F36" s="2">
        <v>0.99299999999999999</v>
      </c>
      <c r="G36" s="2">
        <v>0.86699999999999999</v>
      </c>
      <c r="H36" s="2">
        <v>0.97</v>
      </c>
      <c r="I36" s="2">
        <v>0.65200000000000002</v>
      </c>
      <c r="J36" s="2">
        <v>0.96</v>
      </c>
      <c r="K36" s="2">
        <v>0.56600000000000006</v>
      </c>
    </row>
    <row r="37" spans="1:11" x14ac:dyDescent="0.35">
      <c r="A37" s="33">
        <v>23.5</v>
      </c>
      <c r="B37" s="1">
        <v>0.58599999999999997</v>
      </c>
      <c r="C37" s="1">
        <v>0.68400000000000005</v>
      </c>
      <c r="E37" s="2">
        <v>0.97399999999999998</v>
      </c>
      <c r="F37" s="2">
        <v>0.99299999999999999</v>
      </c>
      <c r="G37" s="2">
        <v>0.86699999999999999</v>
      </c>
      <c r="H37" s="2">
        <v>0.97</v>
      </c>
      <c r="I37" s="2">
        <v>0.65200000000000002</v>
      </c>
      <c r="J37" s="2">
        <v>0.96</v>
      </c>
      <c r="K37" s="2">
        <v>0.56600000000000006</v>
      </c>
    </row>
    <row r="38" spans="1:11" x14ac:dyDescent="0.35">
      <c r="A38" s="33">
        <v>23.6</v>
      </c>
      <c r="B38" s="1">
        <v>0.58599999999999997</v>
      </c>
      <c r="C38" s="1">
        <v>0.68400000000000005</v>
      </c>
      <c r="E38" s="2">
        <v>0.97399999999999998</v>
      </c>
      <c r="F38" s="2">
        <v>0.99299999999999999</v>
      </c>
      <c r="G38" s="2">
        <v>0.86699999999999999</v>
      </c>
      <c r="H38" s="2">
        <v>0.97</v>
      </c>
      <c r="I38" s="2">
        <v>0.65200000000000002</v>
      </c>
      <c r="J38" s="2">
        <v>0.96</v>
      </c>
      <c r="K38" s="2">
        <v>0.56600000000000006</v>
      </c>
    </row>
    <row r="39" spans="1:11" x14ac:dyDescent="0.35">
      <c r="A39" s="33">
        <v>23.7</v>
      </c>
      <c r="B39" s="1">
        <v>0.58599999999999997</v>
      </c>
      <c r="C39" s="1">
        <v>0.68400000000000005</v>
      </c>
      <c r="E39" s="2">
        <v>0.97399999999999998</v>
      </c>
      <c r="F39" s="2">
        <v>0.99299999999999999</v>
      </c>
      <c r="G39" s="2">
        <v>0.86699999999999999</v>
      </c>
      <c r="H39" s="2">
        <v>0.97</v>
      </c>
      <c r="I39" s="2">
        <v>0.65200000000000002</v>
      </c>
      <c r="J39" s="2">
        <v>0.96</v>
      </c>
      <c r="K39" s="2">
        <v>0.56600000000000006</v>
      </c>
    </row>
    <row r="40" spans="1:11" x14ac:dyDescent="0.35">
      <c r="A40" s="33">
        <v>23.8</v>
      </c>
      <c r="B40" s="1">
        <v>0.58599999999999997</v>
      </c>
      <c r="C40" s="1">
        <v>0.68400000000000005</v>
      </c>
      <c r="E40" s="2">
        <v>0.97399999999999998</v>
      </c>
      <c r="F40" s="2">
        <v>0.99299999999999999</v>
      </c>
      <c r="G40" s="2">
        <v>0.86699999999999999</v>
      </c>
      <c r="H40" s="2">
        <v>0.97</v>
      </c>
      <c r="I40" s="2">
        <v>0.65200000000000002</v>
      </c>
      <c r="J40" s="2">
        <v>0.96</v>
      </c>
      <c r="K40" s="2">
        <v>0.56600000000000006</v>
      </c>
    </row>
    <row r="41" spans="1:11" x14ac:dyDescent="0.35">
      <c r="A41" s="33">
        <v>23.9</v>
      </c>
      <c r="B41" s="1">
        <v>0.58599999999999997</v>
      </c>
      <c r="C41" s="1">
        <v>0.68400000000000005</v>
      </c>
      <c r="E41" s="2">
        <v>0.97399999999999998</v>
      </c>
      <c r="F41" s="2">
        <v>0.99299999999999999</v>
      </c>
      <c r="G41" s="2">
        <v>0.86699999999999999</v>
      </c>
      <c r="H41" s="2">
        <v>0.97</v>
      </c>
      <c r="I41" s="2">
        <v>0.65200000000000002</v>
      </c>
      <c r="J41" s="2">
        <v>0.96</v>
      </c>
      <c r="K41" s="2">
        <v>0.56599999999999995</v>
      </c>
    </row>
    <row r="42" spans="1:11" x14ac:dyDescent="0.35">
      <c r="A42" s="33">
        <v>24</v>
      </c>
      <c r="B42" s="1">
        <v>0.56599999999999995</v>
      </c>
      <c r="C42" s="1">
        <v>0.66400000000000003</v>
      </c>
      <c r="E42" s="2">
        <v>0.97199999999999998</v>
      </c>
      <c r="F42" s="2">
        <v>0.99099999999999999</v>
      </c>
      <c r="G42" s="2">
        <v>0.85400000000000009</v>
      </c>
      <c r="H42" s="2">
        <v>0.97400000000000009</v>
      </c>
      <c r="I42" s="2">
        <v>0.628</v>
      </c>
      <c r="J42" s="2">
        <v>0.94900000000000007</v>
      </c>
      <c r="K42" s="2">
        <v>0.53400000000000003</v>
      </c>
    </row>
    <row r="43" spans="1:11" x14ac:dyDescent="0.35">
      <c r="A43" s="33">
        <v>24.1</v>
      </c>
      <c r="B43" s="1">
        <v>0.56599999999999995</v>
      </c>
      <c r="C43" s="1">
        <v>0.66400000000000003</v>
      </c>
      <c r="E43" s="2">
        <v>0.97199999999999998</v>
      </c>
      <c r="F43" s="2">
        <v>0.99099999999999999</v>
      </c>
      <c r="G43" s="2">
        <v>0.85400000000000009</v>
      </c>
      <c r="H43" s="2">
        <v>0.97400000000000009</v>
      </c>
      <c r="I43" s="2">
        <v>0.628</v>
      </c>
      <c r="J43" s="2">
        <v>0.94900000000000007</v>
      </c>
      <c r="K43" s="2">
        <v>0.53400000000000003</v>
      </c>
    </row>
    <row r="44" spans="1:11" x14ac:dyDescent="0.35">
      <c r="A44" s="33">
        <v>24.2</v>
      </c>
      <c r="B44" s="1">
        <v>0.56599999999999995</v>
      </c>
      <c r="C44" s="1">
        <v>0.66400000000000003</v>
      </c>
      <c r="E44" s="2">
        <v>0.97199999999999998</v>
      </c>
      <c r="F44" s="2">
        <v>0.99099999999999999</v>
      </c>
      <c r="G44" s="2">
        <v>0.85400000000000009</v>
      </c>
      <c r="H44" s="2">
        <v>0.97400000000000009</v>
      </c>
      <c r="I44" s="2">
        <v>0.628</v>
      </c>
      <c r="J44" s="2">
        <v>0.94900000000000007</v>
      </c>
      <c r="K44" s="2">
        <v>0.53400000000000003</v>
      </c>
    </row>
    <row r="45" spans="1:11" x14ac:dyDescent="0.35">
      <c r="A45" s="33">
        <v>24.3</v>
      </c>
      <c r="B45" s="1">
        <v>0.56599999999999995</v>
      </c>
      <c r="C45" s="1">
        <v>0.66400000000000003</v>
      </c>
      <c r="E45" s="2">
        <v>0.97199999999999998</v>
      </c>
      <c r="F45" s="2">
        <v>0.99099999999999999</v>
      </c>
      <c r="G45" s="2">
        <v>0.85400000000000009</v>
      </c>
      <c r="H45" s="2">
        <v>0.97400000000000009</v>
      </c>
      <c r="I45" s="2">
        <v>0.628</v>
      </c>
      <c r="J45" s="2">
        <v>0.94900000000000007</v>
      </c>
      <c r="K45" s="2">
        <v>0.53400000000000003</v>
      </c>
    </row>
    <row r="46" spans="1:11" x14ac:dyDescent="0.35">
      <c r="A46" s="33">
        <v>24.4</v>
      </c>
      <c r="B46" s="1">
        <v>0.56599999999999995</v>
      </c>
      <c r="C46" s="1">
        <v>0.66400000000000003</v>
      </c>
      <c r="E46" s="2">
        <v>0.97199999999999998</v>
      </c>
      <c r="F46" s="2">
        <v>0.99099999999999999</v>
      </c>
      <c r="G46" s="2">
        <v>0.85400000000000009</v>
      </c>
      <c r="H46" s="2">
        <v>0.97400000000000009</v>
      </c>
      <c r="I46" s="2">
        <v>0.628</v>
      </c>
      <c r="J46" s="2">
        <v>0.94900000000000007</v>
      </c>
      <c r="K46" s="2">
        <v>0.53400000000000003</v>
      </c>
    </row>
    <row r="47" spans="1:11" x14ac:dyDescent="0.35">
      <c r="A47" s="33">
        <v>24.5</v>
      </c>
      <c r="B47" s="1">
        <v>0.56599999999999995</v>
      </c>
      <c r="C47" s="1">
        <v>0.66400000000000003</v>
      </c>
      <c r="E47" s="2">
        <v>0.97199999999999998</v>
      </c>
      <c r="F47" s="2">
        <v>0.99099999999999999</v>
      </c>
      <c r="G47" s="2">
        <v>0.85400000000000009</v>
      </c>
      <c r="H47" s="2">
        <v>0.97400000000000009</v>
      </c>
      <c r="I47" s="2">
        <v>0.628</v>
      </c>
      <c r="J47" s="2">
        <v>0.94900000000000007</v>
      </c>
      <c r="K47" s="2">
        <v>0.53400000000000003</v>
      </c>
    </row>
    <row r="48" spans="1:11" x14ac:dyDescent="0.35">
      <c r="A48" s="33">
        <v>24.6</v>
      </c>
      <c r="B48" s="1">
        <v>0.56599999999999995</v>
      </c>
      <c r="C48" s="1">
        <v>0.66400000000000003</v>
      </c>
      <c r="E48" s="2">
        <v>0.97199999999999998</v>
      </c>
      <c r="F48" s="2">
        <v>0.99099999999999999</v>
      </c>
      <c r="G48" s="2">
        <v>0.85400000000000009</v>
      </c>
      <c r="H48" s="2">
        <v>0.97400000000000009</v>
      </c>
      <c r="I48" s="2">
        <v>0.628</v>
      </c>
      <c r="J48" s="2">
        <v>0.94900000000000007</v>
      </c>
      <c r="K48" s="2">
        <v>0.53400000000000003</v>
      </c>
    </row>
    <row r="49" spans="1:11" x14ac:dyDescent="0.35">
      <c r="A49" s="33">
        <v>24.7</v>
      </c>
      <c r="B49" s="1">
        <v>0.56599999999999995</v>
      </c>
      <c r="C49" s="1">
        <v>0.66400000000000003</v>
      </c>
      <c r="E49" s="2">
        <v>0.97199999999999998</v>
      </c>
      <c r="F49" s="2">
        <v>0.99099999999999999</v>
      </c>
      <c r="G49" s="2">
        <v>0.85400000000000009</v>
      </c>
      <c r="H49" s="2">
        <v>0.97400000000000009</v>
      </c>
      <c r="I49" s="2">
        <v>0.628</v>
      </c>
      <c r="J49" s="2">
        <v>0.94900000000000007</v>
      </c>
      <c r="K49" s="2">
        <v>0.53400000000000003</v>
      </c>
    </row>
    <row r="50" spans="1:11" x14ac:dyDescent="0.35">
      <c r="A50" s="33">
        <v>24.8</v>
      </c>
      <c r="B50" s="1">
        <v>0.56599999999999995</v>
      </c>
      <c r="C50" s="1">
        <v>0.66400000000000003</v>
      </c>
      <c r="E50" s="2">
        <v>0.97199999999999998</v>
      </c>
      <c r="F50" s="2">
        <v>0.99099999999999999</v>
      </c>
      <c r="G50" s="2">
        <v>0.85400000000000009</v>
      </c>
      <c r="H50" s="2">
        <v>0.97400000000000009</v>
      </c>
      <c r="I50" s="2">
        <v>0.628</v>
      </c>
      <c r="J50" s="2">
        <v>0.94900000000000007</v>
      </c>
      <c r="K50" s="2">
        <v>0.53400000000000003</v>
      </c>
    </row>
    <row r="51" spans="1:11" x14ac:dyDescent="0.35">
      <c r="A51" s="33">
        <v>24.9</v>
      </c>
      <c r="B51" s="1">
        <v>0.56599999999999995</v>
      </c>
      <c r="C51" s="1">
        <v>0.66400000000000003</v>
      </c>
      <c r="E51" s="2">
        <v>0.97199999999999998</v>
      </c>
      <c r="F51" s="2">
        <v>0.99099999999999999</v>
      </c>
      <c r="G51" s="2">
        <v>0.85400000000000009</v>
      </c>
      <c r="H51" s="2">
        <v>0.97400000000000009</v>
      </c>
      <c r="I51" s="2">
        <v>0.628</v>
      </c>
      <c r="J51" s="2">
        <v>0.94900000000000007</v>
      </c>
      <c r="K51" s="2">
        <v>0.53400000000000003</v>
      </c>
    </row>
    <row r="52" spans="1:11" x14ac:dyDescent="0.35">
      <c r="A52" s="33">
        <v>25</v>
      </c>
      <c r="B52" s="1">
        <v>0.55100000000000005</v>
      </c>
      <c r="C52" s="1">
        <v>0.64900000000000002</v>
      </c>
      <c r="E52" s="2">
        <v>0.96899999999999997</v>
      </c>
      <c r="F52" s="2">
        <v>0.99</v>
      </c>
      <c r="G52" s="2">
        <v>0.82400000000000007</v>
      </c>
      <c r="H52" s="2">
        <v>0.96799999999999997</v>
      </c>
      <c r="I52" s="2">
        <v>0.63400000000000001</v>
      </c>
      <c r="J52" s="2">
        <v>0.94700000000000006</v>
      </c>
      <c r="K52" s="2">
        <v>0.52</v>
      </c>
    </row>
    <row r="53" spans="1:11" x14ac:dyDescent="0.35">
      <c r="A53" s="33">
        <v>25.1</v>
      </c>
      <c r="B53" s="1">
        <v>0.55100000000000005</v>
      </c>
      <c r="C53" s="1">
        <v>0.64900000000000002</v>
      </c>
      <c r="E53" s="2">
        <v>0.96899999999999997</v>
      </c>
      <c r="F53" s="2">
        <v>0.99</v>
      </c>
      <c r="G53" s="2">
        <v>0.82400000000000007</v>
      </c>
      <c r="H53" s="2">
        <v>0.96799999999999997</v>
      </c>
      <c r="I53" s="2">
        <v>0.63400000000000001</v>
      </c>
      <c r="J53" s="2">
        <v>0.94700000000000006</v>
      </c>
      <c r="K53" s="2">
        <v>0.52</v>
      </c>
    </row>
    <row r="54" spans="1:11" x14ac:dyDescent="0.35">
      <c r="A54" s="33">
        <v>25.2</v>
      </c>
      <c r="B54" s="1">
        <v>0.55100000000000005</v>
      </c>
      <c r="C54" s="1">
        <v>0.64900000000000002</v>
      </c>
      <c r="E54" s="2">
        <v>0.96899999999999997</v>
      </c>
      <c r="F54" s="2">
        <v>0.99</v>
      </c>
      <c r="G54" s="2">
        <v>0.82400000000000007</v>
      </c>
      <c r="H54" s="2">
        <v>0.96799999999999997</v>
      </c>
      <c r="I54" s="2">
        <v>0.63400000000000001</v>
      </c>
      <c r="J54" s="2">
        <v>0.94700000000000006</v>
      </c>
      <c r="K54" s="2">
        <v>0.52</v>
      </c>
    </row>
    <row r="55" spans="1:11" x14ac:dyDescent="0.35">
      <c r="A55" s="33">
        <v>25.3</v>
      </c>
      <c r="B55" s="1">
        <v>0.55100000000000005</v>
      </c>
      <c r="C55" s="1">
        <v>0.64900000000000002</v>
      </c>
      <c r="E55" s="2">
        <v>0.96899999999999997</v>
      </c>
      <c r="F55" s="2">
        <v>0.99</v>
      </c>
      <c r="G55" s="2">
        <v>0.82400000000000007</v>
      </c>
      <c r="H55" s="2">
        <v>0.96799999999999997</v>
      </c>
      <c r="I55" s="2">
        <v>0.63400000000000001</v>
      </c>
      <c r="J55" s="2">
        <v>0.94700000000000006</v>
      </c>
      <c r="K55" s="2">
        <v>0.52</v>
      </c>
    </row>
    <row r="56" spans="1:11" x14ac:dyDescent="0.35">
      <c r="A56" s="33">
        <v>25.4</v>
      </c>
      <c r="B56" s="1">
        <v>0.55100000000000005</v>
      </c>
      <c r="C56" s="1">
        <v>0.64900000000000002</v>
      </c>
      <c r="E56" s="2">
        <v>0.96899999999999997</v>
      </c>
      <c r="F56" s="2">
        <v>0.99</v>
      </c>
      <c r="G56" s="2">
        <v>0.82400000000000007</v>
      </c>
      <c r="H56" s="2">
        <v>0.96799999999999997</v>
      </c>
      <c r="I56" s="2">
        <v>0.63400000000000001</v>
      </c>
      <c r="J56" s="2">
        <v>0.94700000000000006</v>
      </c>
      <c r="K56" s="2">
        <v>0.52</v>
      </c>
    </row>
    <row r="57" spans="1:11" x14ac:dyDescent="0.35">
      <c r="A57" s="33">
        <v>25.5</v>
      </c>
      <c r="B57" s="1">
        <v>0.55100000000000005</v>
      </c>
      <c r="C57" s="1">
        <v>0.64900000000000002</v>
      </c>
      <c r="E57" s="2">
        <v>0.96899999999999997</v>
      </c>
      <c r="F57" s="2">
        <v>0.99</v>
      </c>
      <c r="G57" s="2">
        <v>0.82400000000000007</v>
      </c>
      <c r="H57" s="2">
        <v>0.96799999999999997</v>
      </c>
      <c r="I57" s="2">
        <v>0.63400000000000001</v>
      </c>
      <c r="J57" s="2">
        <v>0.94700000000000006</v>
      </c>
      <c r="K57" s="2">
        <v>0.52</v>
      </c>
    </row>
    <row r="58" spans="1:11" x14ac:dyDescent="0.35">
      <c r="A58" s="33">
        <v>25.6</v>
      </c>
      <c r="B58" s="1">
        <v>0.55100000000000005</v>
      </c>
      <c r="C58" s="1">
        <v>0.64900000000000002</v>
      </c>
      <c r="E58" s="2">
        <v>0.96899999999999997</v>
      </c>
      <c r="F58" s="2">
        <v>0.99</v>
      </c>
      <c r="G58" s="2">
        <v>0.82400000000000007</v>
      </c>
      <c r="H58" s="2">
        <v>0.96799999999999997</v>
      </c>
      <c r="I58" s="2">
        <v>0.63400000000000001</v>
      </c>
      <c r="J58" s="2">
        <v>0.94700000000000006</v>
      </c>
      <c r="K58" s="2">
        <v>0.52</v>
      </c>
    </row>
    <row r="59" spans="1:11" x14ac:dyDescent="0.35">
      <c r="A59" s="33">
        <v>25.7</v>
      </c>
      <c r="B59" s="1">
        <v>0.55100000000000005</v>
      </c>
      <c r="C59" s="1">
        <v>0.64900000000000002</v>
      </c>
      <c r="E59" s="2">
        <v>0.96899999999999997</v>
      </c>
      <c r="F59" s="2">
        <v>0.99</v>
      </c>
      <c r="G59" s="2">
        <v>0.82400000000000007</v>
      </c>
      <c r="H59" s="2">
        <v>0.96799999999999997</v>
      </c>
      <c r="I59" s="2">
        <v>0.63400000000000001</v>
      </c>
      <c r="J59" s="2">
        <v>0.94700000000000006</v>
      </c>
      <c r="K59" s="2">
        <v>0.52</v>
      </c>
    </row>
    <row r="60" spans="1:11" x14ac:dyDescent="0.35">
      <c r="A60" s="33">
        <v>25.8</v>
      </c>
      <c r="B60" s="1">
        <v>0.55100000000000005</v>
      </c>
      <c r="C60" s="1">
        <v>0.64900000000000002</v>
      </c>
      <c r="E60" s="2">
        <v>0.96899999999999997</v>
      </c>
      <c r="F60" s="2">
        <v>0.99</v>
      </c>
      <c r="G60" s="2">
        <v>0.82400000000000007</v>
      </c>
      <c r="H60" s="2">
        <v>0.96799999999999997</v>
      </c>
      <c r="I60" s="2">
        <v>0.63400000000000001</v>
      </c>
      <c r="J60" s="2">
        <v>0.94700000000000006</v>
      </c>
      <c r="K60" s="2">
        <v>0.52</v>
      </c>
    </row>
    <row r="61" spans="1:11" x14ac:dyDescent="0.35">
      <c r="A61" s="33">
        <v>25.9</v>
      </c>
      <c r="B61" s="1">
        <v>0.55100000000000005</v>
      </c>
      <c r="C61" s="1">
        <v>0.64900000000000002</v>
      </c>
      <c r="E61" s="2">
        <v>0.96899999999999997</v>
      </c>
      <c r="F61" s="2">
        <v>0.99</v>
      </c>
      <c r="G61" s="2">
        <v>0.82400000000000007</v>
      </c>
      <c r="H61" s="2">
        <v>0.96799999999999997</v>
      </c>
      <c r="I61" s="2">
        <v>0.63400000000000001</v>
      </c>
      <c r="J61" s="2">
        <v>0.94700000000000006</v>
      </c>
      <c r="K61" s="2">
        <v>0.52</v>
      </c>
    </row>
    <row r="62" spans="1:11" x14ac:dyDescent="0.35">
      <c r="A62" s="33">
        <v>26</v>
      </c>
      <c r="B62" s="1">
        <v>0.53600000000000003</v>
      </c>
      <c r="C62" s="1">
        <v>0.64100000000000001</v>
      </c>
      <c r="E62" s="2">
        <v>0.96899999999999997</v>
      </c>
      <c r="F62" s="2">
        <v>0.9890000000000001</v>
      </c>
      <c r="G62" s="2">
        <v>0.81099999999999994</v>
      </c>
      <c r="H62" s="2">
        <v>0.97</v>
      </c>
      <c r="I62" s="2">
        <v>0.622</v>
      </c>
      <c r="J62" s="2">
        <v>0.94700000000000006</v>
      </c>
      <c r="K62" s="2">
        <v>0.51100000000000001</v>
      </c>
    </row>
    <row r="63" spans="1:11" x14ac:dyDescent="0.35">
      <c r="A63" s="33">
        <v>26.1</v>
      </c>
      <c r="B63" s="1">
        <v>0.53600000000000003</v>
      </c>
      <c r="C63" s="1">
        <v>0.64100000000000001</v>
      </c>
      <c r="E63" s="2">
        <v>0.96899999999999997</v>
      </c>
      <c r="F63" s="2">
        <v>0.9890000000000001</v>
      </c>
      <c r="G63" s="2">
        <v>0.81099999999999994</v>
      </c>
      <c r="H63" s="2">
        <v>0.97</v>
      </c>
      <c r="I63" s="2">
        <v>0.622</v>
      </c>
      <c r="J63" s="2">
        <v>0.94700000000000006</v>
      </c>
      <c r="K63" s="2">
        <v>0.51100000000000001</v>
      </c>
    </row>
    <row r="64" spans="1:11" x14ac:dyDescent="0.35">
      <c r="A64" s="33">
        <v>26.2</v>
      </c>
      <c r="B64" s="1">
        <v>0.53600000000000003</v>
      </c>
      <c r="C64" s="1">
        <v>0.64100000000000001</v>
      </c>
      <c r="E64" s="2">
        <v>0.96899999999999997</v>
      </c>
      <c r="F64" s="2">
        <v>0.9890000000000001</v>
      </c>
      <c r="G64" s="2">
        <v>0.81099999999999994</v>
      </c>
      <c r="H64" s="2">
        <v>0.97</v>
      </c>
      <c r="I64" s="2">
        <v>0.622</v>
      </c>
      <c r="J64" s="2">
        <v>0.94700000000000006</v>
      </c>
      <c r="K64" s="2">
        <v>0.51100000000000001</v>
      </c>
    </row>
    <row r="65" spans="1:11" x14ac:dyDescent="0.35">
      <c r="A65" s="33">
        <v>26.3</v>
      </c>
      <c r="B65" s="1">
        <v>0.53600000000000003</v>
      </c>
      <c r="C65" s="1">
        <v>0.64100000000000001</v>
      </c>
      <c r="E65" s="2">
        <v>0.96899999999999997</v>
      </c>
      <c r="F65" s="2">
        <v>0.9890000000000001</v>
      </c>
      <c r="G65" s="2">
        <v>0.81099999999999994</v>
      </c>
      <c r="H65" s="2">
        <v>0.97</v>
      </c>
      <c r="I65" s="2">
        <v>0.622</v>
      </c>
      <c r="J65" s="2">
        <v>0.94700000000000006</v>
      </c>
      <c r="K65" s="2">
        <v>0.51100000000000001</v>
      </c>
    </row>
    <row r="66" spans="1:11" x14ac:dyDescent="0.35">
      <c r="A66" s="33">
        <v>26.4</v>
      </c>
      <c r="B66" s="1">
        <v>0.53600000000000003</v>
      </c>
      <c r="C66" s="1">
        <v>0.64100000000000001</v>
      </c>
      <c r="E66" s="2">
        <v>0.96899999999999997</v>
      </c>
      <c r="F66" s="2">
        <v>0.9890000000000001</v>
      </c>
      <c r="G66" s="2">
        <v>0.81099999999999994</v>
      </c>
      <c r="H66" s="2">
        <v>0.97</v>
      </c>
      <c r="I66" s="2">
        <v>0.622</v>
      </c>
      <c r="J66" s="2">
        <v>0.94700000000000006</v>
      </c>
      <c r="K66" s="2">
        <v>0.51100000000000001</v>
      </c>
    </row>
    <row r="67" spans="1:11" x14ac:dyDescent="0.35">
      <c r="A67" s="33">
        <v>26.5</v>
      </c>
      <c r="B67" s="1">
        <v>0.53600000000000003</v>
      </c>
      <c r="C67" s="1">
        <v>0.64100000000000001</v>
      </c>
      <c r="E67" s="2">
        <v>0.96899999999999997</v>
      </c>
      <c r="F67" s="2">
        <v>0.9890000000000001</v>
      </c>
      <c r="G67" s="2">
        <v>0.81099999999999994</v>
      </c>
      <c r="H67" s="2">
        <v>0.97</v>
      </c>
      <c r="I67" s="2">
        <v>0.622</v>
      </c>
      <c r="J67" s="2">
        <v>0.94700000000000006</v>
      </c>
      <c r="K67" s="2">
        <v>0.51100000000000001</v>
      </c>
    </row>
    <row r="68" spans="1:11" x14ac:dyDescent="0.35">
      <c r="A68" s="33">
        <v>26.6</v>
      </c>
      <c r="B68" s="1">
        <v>0.53600000000000003</v>
      </c>
      <c r="C68" s="1">
        <v>0.64100000000000001</v>
      </c>
      <c r="E68" s="2">
        <v>0.96899999999999997</v>
      </c>
      <c r="F68" s="2">
        <v>0.9890000000000001</v>
      </c>
      <c r="G68" s="2">
        <v>0.81099999999999994</v>
      </c>
      <c r="H68" s="2">
        <v>0.97</v>
      </c>
      <c r="I68" s="2">
        <v>0.622</v>
      </c>
      <c r="J68" s="2">
        <v>0.94700000000000006</v>
      </c>
      <c r="K68" s="2">
        <v>0.51100000000000001</v>
      </c>
    </row>
    <row r="69" spans="1:11" x14ac:dyDescent="0.35">
      <c r="A69" s="33">
        <v>26.7</v>
      </c>
      <c r="B69" s="1">
        <v>0.53600000000000003</v>
      </c>
      <c r="C69" s="1">
        <v>0.64100000000000001</v>
      </c>
      <c r="E69" s="2">
        <v>0.96899999999999997</v>
      </c>
      <c r="F69" s="2">
        <v>0.9890000000000001</v>
      </c>
      <c r="G69" s="2">
        <v>0.81099999999999994</v>
      </c>
      <c r="H69" s="2">
        <v>0.97</v>
      </c>
      <c r="I69" s="2">
        <v>0.622</v>
      </c>
      <c r="J69" s="2">
        <v>0.94700000000000006</v>
      </c>
      <c r="K69" s="2">
        <v>0.51100000000000001</v>
      </c>
    </row>
    <row r="70" spans="1:11" x14ac:dyDescent="0.35">
      <c r="A70" s="33">
        <v>26.8</v>
      </c>
      <c r="B70" s="1">
        <v>0.53600000000000003</v>
      </c>
      <c r="C70" s="1">
        <v>0.64100000000000001</v>
      </c>
      <c r="E70" s="2">
        <v>0.96899999999999997</v>
      </c>
      <c r="F70" s="2">
        <v>0.9890000000000001</v>
      </c>
      <c r="G70" s="2">
        <v>0.81099999999999994</v>
      </c>
      <c r="H70" s="2">
        <v>0.97</v>
      </c>
      <c r="I70" s="2">
        <v>0.622</v>
      </c>
      <c r="J70" s="2">
        <v>0.94700000000000006</v>
      </c>
      <c r="K70" s="2">
        <v>0.51100000000000001</v>
      </c>
    </row>
    <row r="71" spans="1:11" x14ac:dyDescent="0.35">
      <c r="A71" s="33">
        <v>26.9</v>
      </c>
      <c r="B71" s="1">
        <v>0.53600000000000003</v>
      </c>
      <c r="C71" s="1">
        <v>0.64100000000000001</v>
      </c>
      <c r="E71" s="2">
        <v>0.96899999999999997</v>
      </c>
      <c r="F71" s="2">
        <v>0.9890000000000001</v>
      </c>
      <c r="G71" s="2">
        <v>0.81099999999999994</v>
      </c>
      <c r="H71" s="2">
        <v>0.97</v>
      </c>
      <c r="I71" s="2">
        <v>0.622</v>
      </c>
      <c r="J71" s="2">
        <v>0.94700000000000006</v>
      </c>
      <c r="K71" s="2">
        <v>0.51100000000000001</v>
      </c>
    </row>
    <row r="72" spans="1:11" x14ac:dyDescent="0.35">
      <c r="A72" s="33">
        <v>27</v>
      </c>
      <c r="B72" s="1">
        <v>0.52100000000000002</v>
      </c>
      <c r="C72" s="1">
        <v>0.628</v>
      </c>
      <c r="E72" s="2">
        <v>0.96699999999999997</v>
      </c>
      <c r="F72" s="2">
        <v>0.98799999999999999</v>
      </c>
      <c r="G72" s="2">
        <v>0.79400000000000004</v>
      </c>
      <c r="H72" s="2">
        <v>0.96900000000000008</v>
      </c>
      <c r="I72" s="2">
        <v>0.60299999999999998</v>
      </c>
      <c r="J72" s="2">
        <v>0.94299999999999995</v>
      </c>
      <c r="K72" s="2">
        <v>0.502</v>
      </c>
    </row>
    <row r="73" spans="1:11" x14ac:dyDescent="0.35">
      <c r="A73" s="33">
        <v>27.1</v>
      </c>
      <c r="B73" s="1">
        <v>0.52100000000000002</v>
      </c>
      <c r="C73" s="1">
        <v>0.628</v>
      </c>
      <c r="E73" s="2">
        <v>0.96699999999999997</v>
      </c>
      <c r="F73" s="2">
        <v>0.98799999999999999</v>
      </c>
      <c r="G73" s="2">
        <v>0.79400000000000004</v>
      </c>
      <c r="H73" s="2">
        <v>0.96900000000000008</v>
      </c>
      <c r="I73" s="2">
        <v>0.60299999999999998</v>
      </c>
      <c r="J73" s="2">
        <v>0.94299999999999995</v>
      </c>
      <c r="K73" s="2">
        <v>0.502</v>
      </c>
    </row>
    <row r="74" spans="1:11" x14ac:dyDescent="0.35">
      <c r="A74" s="33">
        <v>27.2</v>
      </c>
      <c r="B74" s="1">
        <v>0.52100000000000002</v>
      </c>
      <c r="C74" s="1">
        <v>0.628</v>
      </c>
      <c r="E74" s="2">
        <v>0.96699999999999997</v>
      </c>
      <c r="F74" s="2">
        <v>0.98799999999999999</v>
      </c>
      <c r="G74" s="2">
        <v>0.79400000000000004</v>
      </c>
      <c r="H74" s="2">
        <v>0.96900000000000008</v>
      </c>
      <c r="I74" s="2">
        <v>0.60299999999999998</v>
      </c>
      <c r="J74" s="2">
        <v>0.94299999999999995</v>
      </c>
      <c r="K74" s="2">
        <v>0.502</v>
      </c>
    </row>
    <row r="75" spans="1:11" x14ac:dyDescent="0.35">
      <c r="A75" s="33">
        <v>27.3</v>
      </c>
      <c r="B75" s="1">
        <v>0.52100000000000002</v>
      </c>
      <c r="C75" s="1">
        <v>0.628</v>
      </c>
      <c r="E75" s="2">
        <v>0.96699999999999997</v>
      </c>
      <c r="F75" s="2">
        <v>0.98799999999999999</v>
      </c>
      <c r="G75" s="2">
        <v>0.79400000000000004</v>
      </c>
      <c r="H75" s="2">
        <v>0.96900000000000008</v>
      </c>
      <c r="I75" s="2">
        <v>0.60299999999999998</v>
      </c>
      <c r="J75" s="2">
        <v>0.94299999999999995</v>
      </c>
      <c r="K75" s="2">
        <v>0.502</v>
      </c>
    </row>
    <row r="76" spans="1:11" x14ac:dyDescent="0.35">
      <c r="A76" s="33">
        <v>27.4</v>
      </c>
      <c r="B76" s="1">
        <v>0.52100000000000002</v>
      </c>
      <c r="C76" s="1">
        <v>0.628</v>
      </c>
      <c r="E76" s="2">
        <v>0.96699999999999997</v>
      </c>
      <c r="F76" s="2">
        <v>0.98799999999999999</v>
      </c>
      <c r="G76" s="2">
        <v>0.79400000000000004</v>
      </c>
      <c r="H76" s="2">
        <v>0.96900000000000008</v>
      </c>
      <c r="I76" s="2">
        <v>0.60299999999999998</v>
      </c>
      <c r="J76" s="2">
        <v>0.94299999999999995</v>
      </c>
      <c r="K76" s="2">
        <v>0.502</v>
      </c>
    </row>
    <row r="77" spans="1:11" x14ac:dyDescent="0.35">
      <c r="A77" s="33">
        <v>27.5</v>
      </c>
      <c r="B77" s="1">
        <v>0.52100000000000002</v>
      </c>
      <c r="C77" s="1">
        <v>0.628</v>
      </c>
      <c r="E77" s="2">
        <v>0.96699999999999997</v>
      </c>
      <c r="F77" s="2">
        <v>0.98799999999999999</v>
      </c>
      <c r="G77" s="2">
        <v>0.79400000000000004</v>
      </c>
      <c r="H77" s="2">
        <v>0.96900000000000008</v>
      </c>
      <c r="I77" s="2">
        <v>0.60299999999999998</v>
      </c>
      <c r="J77" s="2">
        <v>0.94299999999999995</v>
      </c>
      <c r="K77" s="2">
        <v>0.502</v>
      </c>
    </row>
    <row r="78" spans="1:11" x14ac:dyDescent="0.35">
      <c r="A78" s="33">
        <v>27.6</v>
      </c>
      <c r="B78" s="1">
        <v>0.52100000000000002</v>
      </c>
      <c r="C78" s="1">
        <v>0.628</v>
      </c>
      <c r="E78" s="2">
        <v>0.96699999999999997</v>
      </c>
      <c r="F78" s="2">
        <v>0.98799999999999999</v>
      </c>
      <c r="G78" s="2">
        <v>0.79400000000000004</v>
      </c>
      <c r="H78" s="2">
        <v>0.96900000000000008</v>
      </c>
      <c r="I78" s="2">
        <v>0.60299999999999998</v>
      </c>
      <c r="J78" s="2">
        <v>0.94299999999999995</v>
      </c>
      <c r="K78" s="2">
        <v>0.502</v>
      </c>
    </row>
    <row r="79" spans="1:11" x14ac:dyDescent="0.35">
      <c r="A79" s="33">
        <v>27.7</v>
      </c>
      <c r="B79" s="1">
        <v>0.52100000000000002</v>
      </c>
      <c r="C79" s="1">
        <v>0.628</v>
      </c>
      <c r="E79" s="2">
        <v>0.96699999999999997</v>
      </c>
      <c r="F79" s="2">
        <v>0.98799999999999999</v>
      </c>
      <c r="G79" s="2">
        <v>0.79400000000000004</v>
      </c>
      <c r="H79" s="2">
        <v>0.96900000000000008</v>
      </c>
      <c r="I79" s="2">
        <v>0.60299999999999998</v>
      </c>
      <c r="J79" s="2">
        <v>0.94299999999999995</v>
      </c>
      <c r="K79" s="2">
        <v>0.502</v>
      </c>
    </row>
    <row r="80" spans="1:11" x14ac:dyDescent="0.35">
      <c r="A80" s="33">
        <v>27.8</v>
      </c>
      <c r="B80" s="1">
        <v>0.52100000000000002</v>
      </c>
      <c r="C80" s="1">
        <v>0.628</v>
      </c>
      <c r="E80" s="2">
        <v>0.96699999999999997</v>
      </c>
      <c r="F80" s="2">
        <v>0.98799999999999999</v>
      </c>
      <c r="G80" s="2">
        <v>0.79400000000000004</v>
      </c>
      <c r="H80" s="2">
        <v>0.96900000000000008</v>
      </c>
      <c r="I80" s="2">
        <v>0.60299999999999998</v>
      </c>
      <c r="J80" s="2">
        <v>0.94299999999999995</v>
      </c>
      <c r="K80" s="2">
        <v>0.502</v>
      </c>
    </row>
    <row r="81" spans="1:11" x14ac:dyDescent="0.35">
      <c r="A81" s="33">
        <v>27.9</v>
      </c>
      <c r="B81" s="1">
        <v>0.52100000000000002</v>
      </c>
      <c r="C81" s="1">
        <v>0.628</v>
      </c>
      <c r="E81" s="2">
        <v>0.96699999999999997</v>
      </c>
      <c r="F81" s="2">
        <v>0.98799999999999999</v>
      </c>
      <c r="G81" s="2">
        <v>0.79400000000000004</v>
      </c>
      <c r="H81" s="2">
        <v>0.96900000000000008</v>
      </c>
      <c r="I81" s="2">
        <v>0.60299999999999998</v>
      </c>
      <c r="J81" s="2">
        <v>0.94299999999999995</v>
      </c>
      <c r="K81" s="2">
        <v>0.502</v>
      </c>
    </row>
    <row r="82" spans="1:11" x14ac:dyDescent="0.35">
      <c r="A82" s="33">
        <v>28</v>
      </c>
      <c r="B82" s="1">
        <v>0.50600000000000001</v>
      </c>
      <c r="C82" s="1">
        <v>0.62</v>
      </c>
      <c r="E82" s="2">
        <v>0.96499999999999997</v>
      </c>
      <c r="F82" s="2">
        <v>0.98499999999999999</v>
      </c>
      <c r="G82" s="2">
        <v>0.78700000000000003</v>
      </c>
      <c r="H82" s="2">
        <v>0.96900000000000008</v>
      </c>
      <c r="I82" s="2">
        <v>0.60899999999999999</v>
      </c>
      <c r="J82" s="2">
        <v>0.94299999999999995</v>
      </c>
      <c r="K82" s="2">
        <v>0.503</v>
      </c>
    </row>
    <row r="83" spans="1:11" x14ac:dyDescent="0.35">
      <c r="A83" s="33">
        <v>28.1</v>
      </c>
      <c r="B83" s="1">
        <v>0.50600000000000001</v>
      </c>
      <c r="C83" s="1">
        <v>0.62</v>
      </c>
      <c r="E83" s="2">
        <v>0.96499999999999997</v>
      </c>
      <c r="F83" s="2">
        <v>0.98499999999999999</v>
      </c>
      <c r="G83" s="2">
        <v>0.78700000000000003</v>
      </c>
      <c r="H83" s="2">
        <v>0.96900000000000008</v>
      </c>
      <c r="I83" s="2">
        <v>0.60899999999999999</v>
      </c>
      <c r="J83" s="2">
        <v>0.94299999999999995</v>
      </c>
      <c r="K83" s="2">
        <v>0.503</v>
      </c>
    </row>
    <row r="84" spans="1:11" x14ac:dyDescent="0.35">
      <c r="A84" s="33">
        <v>28.2</v>
      </c>
      <c r="B84" s="1">
        <v>0.50600000000000001</v>
      </c>
      <c r="C84" s="1">
        <v>0.62</v>
      </c>
      <c r="E84" s="2">
        <v>0.96499999999999997</v>
      </c>
      <c r="F84" s="2">
        <v>0.98499999999999999</v>
      </c>
      <c r="G84" s="2">
        <v>0.78700000000000003</v>
      </c>
      <c r="H84" s="2">
        <v>0.96900000000000008</v>
      </c>
      <c r="I84" s="2">
        <v>0.60899999999999999</v>
      </c>
      <c r="J84" s="2">
        <v>0.94299999999999995</v>
      </c>
      <c r="K84" s="2">
        <v>0.503</v>
      </c>
    </row>
    <row r="85" spans="1:11" x14ac:dyDescent="0.35">
      <c r="A85" s="33">
        <v>28.3</v>
      </c>
      <c r="B85" s="1">
        <v>0.50600000000000001</v>
      </c>
      <c r="C85" s="1">
        <v>0.62</v>
      </c>
      <c r="E85" s="2">
        <v>0.96499999999999997</v>
      </c>
      <c r="F85" s="2">
        <v>0.98499999999999999</v>
      </c>
      <c r="G85" s="2">
        <v>0.78700000000000003</v>
      </c>
      <c r="H85" s="2">
        <v>0.96900000000000008</v>
      </c>
      <c r="I85" s="2">
        <v>0.60899999999999999</v>
      </c>
      <c r="J85" s="2">
        <v>0.94299999999999995</v>
      </c>
      <c r="K85" s="2">
        <v>0.503</v>
      </c>
    </row>
    <row r="86" spans="1:11" x14ac:dyDescent="0.35">
      <c r="A86" s="33">
        <v>28.4</v>
      </c>
      <c r="B86" s="1">
        <v>0.50600000000000001</v>
      </c>
      <c r="C86" s="1">
        <v>0.62</v>
      </c>
      <c r="E86" s="2">
        <v>0.96499999999999997</v>
      </c>
      <c r="F86" s="2">
        <v>0.98499999999999999</v>
      </c>
      <c r="G86" s="2">
        <v>0.78700000000000003</v>
      </c>
      <c r="H86" s="2">
        <v>0.96900000000000008</v>
      </c>
      <c r="I86" s="2">
        <v>0.60899999999999999</v>
      </c>
      <c r="J86" s="2">
        <v>0.94299999999999995</v>
      </c>
      <c r="K86" s="2">
        <v>0.503</v>
      </c>
    </row>
    <row r="87" spans="1:11" x14ac:dyDescent="0.35">
      <c r="A87" s="33">
        <v>28.5</v>
      </c>
      <c r="B87" s="1">
        <v>0.50600000000000001</v>
      </c>
      <c r="C87" s="1">
        <v>0.62</v>
      </c>
      <c r="E87" s="2">
        <v>0.96499999999999997</v>
      </c>
      <c r="F87" s="2">
        <v>0.98499999999999999</v>
      </c>
      <c r="G87" s="2">
        <v>0.78700000000000003</v>
      </c>
      <c r="H87" s="2">
        <v>0.96900000000000008</v>
      </c>
      <c r="I87" s="2">
        <v>0.60899999999999999</v>
      </c>
      <c r="J87" s="2">
        <v>0.94299999999999995</v>
      </c>
      <c r="K87" s="2">
        <v>0.503</v>
      </c>
    </row>
    <row r="88" spans="1:11" x14ac:dyDescent="0.35">
      <c r="A88" s="33">
        <v>28.6</v>
      </c>
      <c r="B88" s="1">
        <v>0.50600000000000001</v>
      </c>
      <c r="C88" s="1">
        <v>0.62</v>
      </c>
      <c r="E88" s="2">
        <v>0.96499999999999997</v>
      </c>
      <c r="F88" s="2">
        <v>0.98499999999999999</v>
      </c>
      <c r="G88" s="2">
        <v>0.78700000000000003</v>
      </c>
      <c r="H88" s="2">
        <v>0.96900000000000008</v>
      </c>
      <c r="I88" s="2">
        <v>0.60899999999999999</v>
      </c>
      <c r="J88" s="2">
        <v>0.94299999999999995</v>
      </c>
      <c r="K88" s="2">
        <v>0.503</v>
      </c>
    </row>
    <row r="89" spans="1:11" x14ac:dyDescent="0.35">
      <c r="A89" s="33">
        <v>28.7</v>
      </c>
      <c r="B89" s="1">
        <v>0.50600000000000001</v>
      </c>
      <c r="C89" s="1">
        <v>0.62</v>
      </c>
      <c r="E89" s="2">
        <v>0.96499999999999997</v>
      </c>
      <c r="F89" s="2">
        <v>0.98499999999999999</v>
      </c>
      <c r="G89" s="2">
        <v>0.78700000000000003</v>
      </c>
      <c r="H89" s="2">
        <v>0.96900000000000008</v>
      </c>
      <c r="I89" s="2">
        <v>0.60899999999999999</v>
      </c>
      <c r="J89" s="2">
        <v>0.94299999999999995</v>
      </c>
      <c r="K89" s="2">
        <v>0.503</v>
      </c>
    </row>
    <row r="90" spans="1:11" x14ac:dyDescent="0.35">
      <c r="A90" s="33">
        <v>28.8</v>
      </c>
      <c r="B90" s="1">
        <v>0.50600000000000001</v>
      </c>
      <c r="C90" s="1">
        <v>0.62</v>
      </c>
      <c r="E90" s="2">
        <v>0.96499999999999997</v>
      </c>
      <c r="F90" s="2">
        <v>0.98499999999999999</v>
      </c>
      <c r="G90" s="2">
        <v>0.78700000000000003</v>
      </c>
      <c r="H90" s="2">
        <v>0.96900000000000008</v>
      </c>
      <c r="I90" s="2">
        <v>0.60899999999999999</v>
      </c>
      <c r="J90" s="2">
        <v>0.94299999999999995</v>
      </c>
      <c r="K90" s="2">
        <v>0.503</v>
      </c>
    </row>
    <row r="91" spans="1:11" x14ac:dyDescent="0.35">
      <c r="A91" s="33">
        <v>28.9</v>
      </c>
      <c r="B91" s="1">
        <v>0.50600000000000001</v>
      </c>
      <c r="C91" s="1">
        <v>0.62</v>
      </c>
      <c r="E91" s="2">
        <v>0.96499999999999997</v>
      </c>
      <c r="F91" s="2">
        <v>0.98499999999999999</v>
      </c>
      <c r="G91" s="2">
        <v>0.78700000000000003</v>
      </c>
      <c r="H91" s="2">
        <v>0.96900000000000008</v>
      </c>
      <c r="I91" s="2">
        <v>0.60899999999999999</v>
      </c>
      <c r="J91" s="2">
        <v>0.94299999999999995</v>
      </c>
      <c r="K91" s="2">
        <v>0.503</v>
      </c>
    </row>
    <row r="92" spans="1:11" x14ac:dyDescent="0.35">
      <c r="A92" s="33">
        <v>29</v>
      </c>
      <c r="B92" s="1">
        <v>0.49</v>
      </c>
      <c r="C92" s="1">
        <v>0.60299999999999998</v>
      </c>
      <c r="E92" s="2">
        <v>0.96099999999999997</v>
      </c>
      <c r="F92" s="2">
        <v>0.98499999999999999</v>
      </c>
      <c r="G92" s="2">
        <v>0.77500000000000002</v>
      </c>
      <c r="H92" s="2">
        <v>0.96900000000000008</v>
      </c>
      <c r="I92" s="2">
        <v>0.60399999999999998</v>
      </c>
      <c r="J92" s="2">
        <v>0.93599999999999994</v>
      </c>
      <c r="K92" s="2">
        <v>0.48399999999999999</v>
      </c>
    </row>
    <row r="93" spans="1:11" x14ac:dyDescent="0.35">
      <c r="A93" s="33">
        <v>29.1</v>
      </c>
      <c r="B93" s="1">
        <v>0.49</v>
      </c>
      <c r="C93" s="1">
        <v>0.60299999999999998</v>
      </c>
      <c r="E93" s="2">
        <v>0.96099999999999997</v>
      </c>
      <c r="F93" s="2">
        <v>0.98499999999999999</v>
      </c>
      <c r="G93" s="2">
        <v>0.77500000000000002</v>
      </c>
      <c r="H93" s="2">
        <v>0.96900000000000008</v>
      </c>
      <c r="I93" s="2">
        <v>0.60399999999999998</v>
      </c>
      <c r="J93" s="2">
        <v>0.93599999999999994</v>
      </c>
      <c r="K93" s="2">
        <v>0.48399999999999999</v>
      </c>
    </row>
    <row r="94" spans="1:11" x14ac:dyDescent="0.35">
      <c r="A94" s="33">
        <v>29.2</v>
      </c>
      <c r="B94" s="1">
        <v>0.49</v>
      </c>
      <c r="C94" s="1">
        <v>0.60299999999999998</v>
      </c>
      <c r="E94" s="2">
        <v>0.96099999999999997</v>
      </c>
      <c r="F94" s="2">
        <v>0.98499999999999999</v>
      </c>
      <c r="G94" s="2">
        <v>0.77500000000000002</v>
      </c>
      <c r="H94" s="2">
        <v>0.96900000000000008</v>
      </c>
      <c r="I94" s="2">
        <v>0.60399999999999998</v>
      </c>
      <c r="J94" s="2">
        <v>0.93599999999999994</v>
      </c>
      <c r="K94" s="2">
        <v>0.48399999999999999</v>
      </c>
    </row>
    <row r="95" spans="1:11" x14ac:dyDescent="0.35">
      <c r="A95" s="33">
        <v>29.3</v>
      </c>
      <c r="B95" s="1">
        <v>0.49</v>
      </c>
      <c r="C95" s="1">
        <v>0.60299999999999998</v>
      </c>
      <c r="E95" s="2">
        <v>0.96099999999999997</v>
      </c>
      <c r="F95" s="2">
        <v>0.98499999999999999</v>
      </c>
      <c r="G95" s="2">
        <v>0.77500000000000002</v>
      </c>
      <c r="H95" s="2">
        <v>0.96900000000000008</v>
      </c>
      <c r="I95" s="2">
        <v>0.60399999999999998</v>
      </c>
      <c r="J95" s="2">
        <v>0.93599999999999994</v>
      </c>
      <c r="K95" s="2">
        <v>0.48399999999999999</v>
      </c>
    </row>
    <row r="96" spans="1:11" x14ac:dyDescent="0.35">
      <c r="A96" s="33">
        <v>29.4</v>
      </c>
      <c r="B96" s="1">
        <v>0.49</v>
      </c>
      <c r="C96" s="1">
        <v>0.60299999999999998</v>
      </c>
      <c r="E96" s="2">
        <v>0.96099999999999997</v>
      </c>
      <c r="F96" s="2">
        <v>0.98499999999999999</v>
      </c>
      <c r="G96" s="2">
        <v>0.77500000000000002</v>
      </c>
      <c r="H96" s="2">
        <v>0.96900000000000008</v>
      </c>
      <c r="I96" s="2">
        <v>0.60399999999999998</v>
      </c>
      <c r="J96" s="2">
        <v>0.93599999999999994</v>
      </c>
      <c r="K96" s="2">
        <v>0.48399999999999999</v>
      </c>
    </row>
    <row r="97" spans="1:11" x14ac:dyDescent="0.35">
      <c r="A97" s="33">
        <v>29.5</v>
      </c>
      <c r="B97" s="1">
        <v>0.49</v>
      </c>
      <c r="C97" s="1">
        <v>0.60299999999999998</v>
      </c>
      <c r="E97" s="2">
        <v>0.96099999999999997</v>
      </c>
      <c r="F97" s="2">
        <v>0.98499999999999999</v>
      </c>
      <c r="G97" s="2">
        <v>0.77500000000000002</v>
      </c>
      <c r="H97" s="2">
        <v>0.96900000000000008</v>
      </c>
      <c r="I97" s="2">
        <v>0.60399999999999998</v>
      </c>
      <c r="J97" s="2">
        <v>0.93599999999999994</v>
      </c>
      <c r="K97" s="2">
        <v>0.48399999999999999</v>
      </c>
    </row>
    <row r="98" spans="1:11" x14ac:dyDescent="0.35">
      <c r="A98" s="33">
        <v>29.6</v>
      </c>
      <c r="B98" s="1">
        <v>0.49</v>
      </c>
      <c r="C98" s="1">
        <v>0.60299999999999998</v>
      </c>
      <c r="E98" s="2">
        <v>0.96099999999999997</v>
      </c>
      <c r="F98" s="2">
        <v>0.98499999999999999</v>
      </c>
      <c r="G98" s="2">
        <v>0.77500000000000002</v>
      </c>
      <c r="H98" s="2">
        <v>0.96900000000000008</v>
      </c>
      <c r="I98" s="2">
        <v>0.60399999999999998</v>
      </c>
      <c r="J98" s="2">
        <v>0.93599999999999994</v>
      </c>
      <c r="K98" s="2">
        <v>0.48399999999999999</v>
      </c>
    </row>
    <row r="99" spans="1:11" x14ac:dyDescent="0.35">
      <c r="A99" s="33">
        <v>29.7</v>
      </c>
      <c r="B99" s="1">
        <v>0.49</v>
      </c>
      <c r="C99" s="1">
        <v>0.60299999999999998</v>
      </c>
      <c r="E99" s="2">
        <v>0.96099999999999997</v>
      </c>
      <c r="F99" s="2">
        <v>0.98499999999999999</v>
      </c>
      <c r="G99" s="2">
        <v>0.77500000000000002</v>
      </c>
      <c r="H99" s="2">
        <v>0.96900000000000008</v>
      </c>
      <c r="I99" s="2">
        <v>0.60399999999999998</v>
      </c>
      <c r="J99" s="2">
        <v>0.93599999999999994</v>
      </c>
      <c r="K99" s="2">
        <v>0.48399999999999999</v>
      </c>
    </row>
    <row r="100" spans="1:11" x14ac:dyDescent="0.35">
      <c r="A100" s="33">
        <v>29.8</v>
      </c>
      <c r="B100" s="1">
        <v>0.49</v>
      </c>
      <c r="C100" s="1">
        <v>0.60299999999999998</v>
      </c>
      <c r="E100" s="2">
        <v>0.96099999999999997</v>
      </c>
      <c r="F100" s="2">
        <v>0.98499999999999999</v>
      </c>
      <c r="G100" s="2">
        <v>0.77500000000000002</v>
      </c>
      <c r="H100" s="2">
        <v>0.96900000000000008</v>
      </c>
      <c r="I100" s="2">
        <v>0.60399999999999998</v>
      </c>
      <c r="J100" s="2">
        <v>0.93599999999999994</v>
      </c>
      <c r="K100" s="2">
        <v>0.48399999999999999</v>
      </c>
    </row>
    <row r="101" spans="1:11" x14ac:dyDescent="0.35">
      <c r="A101" s="33">
        <v>29.9</v>
      </c>
      <c r="B101" s="1">
        <v>0.49</v>
      </c>
      <c r="C101" s="1">
        <v>0.60299999999999998</v>
      </c>
      <c r="E101" s="2">
        <v>0.96099999999999997</v>
      </c>
      <c r="F101" s="2">
        <v>0.98499999999999999</v>
      </c>
      <c r="G101" s="2">
        <v>0.77500000000000002</v>
      </c>
      <c r="H101" s="2">
        <v>0.96900000000000008</v>
      </c>
      <c r="I101" s="2">
        <v>0.60399999999999998</v>
      </c>
      <c r="J101" s="2">
        <v>0.93599999999999994</v>
      </c>
      <c r="K101" s="2">
        <v>0.48399999999999999</v>
      </c>
    </row>
    <row r="102" spans="1:11" x14ac:dyDescent="0.35">
      <c r="A102" s="33">
        <v>30</v>
      </c>
      <c r="B102" s="1">
        <v>0.47299999999999998</v>
      </c>
      <c r="C102" s="1">
        <v>0.59199999999999997</v>
      </c>
      <c r="E102" s="2">
        <v>0.96</v>
      </c>
      <c r="F102" s="2">
        <v>0.98199999999999998</v>
      </c>
      <c r="G102" s="2">
        <v>0.753</v>
      </c>
      <c r="H102" s="2">
        <v>0.96499999999999997</v>
      </c>
      <c r="I102" s="2">
        <v>0.58399999999999996</v>
      </c>
      <c r="J102" s="2">
        <v>0.93099999999999994</v>
      </c>
      <c r="K102" s="2">
        <v>0.47100000000000003</v>
      </c>
    </row>
    <row r="103" spans="1:11" x14ac:dyDescent="0.35">
      <c r="A103" s="33">
        <v>30.1</v>
      </c>
      <c r="B103" s="1">
        <v>0.47299999999999998</v>
      </c>
      <c r="C103" s="1">
        <v>0.59199999999999997</v>
      </c>
      <c r="E103" s="2">
        <v>0.96</v>
      </c>
      <c r="F103" s="2">
        <v>0.98199999999999998</v>
      </c>
      <c r="G103" s="2">
        <v>0.753</v>
      </c>
      <c r="H103" s="2">
        <v>0.96499999999999997</v>
      </c>
      <c r="I103" s="2">
        <v>0.58399999999999996</v>
      </c>
      <c r="J103" s="2">
        <v>0.93099999999999994</v>
      </c>
      <c r="K103" s="2">
        <v>0.47100000000000003</v>
      </c>
    </row>
    <row r="104" spans="1:11" x14ac:dyDescent="0.35">
      <c r="A104" s="33">
        <v>30.2</v>
      </c>
      <c r="B104" s="1">
        <v>0.47299999999999998</v>
      </c>
      <c r="C104" s="1">
        <v>0.59199999999999997</v>
      </c>
      <c r="E104" s="2">
        <v>0.96</v>
      </c>
      <c r="F104" s="2">
        <v>0.98199999999999998</v>
      </c>
      <c r="G104" s="2">
        <v>0.753</v>
      </c>
      <c r="H104" s="2">
        <v>0.96499999999999997</v>
      </c>
      <c r="I104" s="2">
        <v>0.58399999999999996</v>
      </c>
      <c r="J104" s="2">
        <v>0.93099999999999994</v>
      </c>
      <c r="K104" s="2">
        <v>0.47100000000000003</v>
      </c>
    </row>
    <row r="105" spans="1:11" x14ac:dyDescent="0.35">
      <c r="A105" s="33">
        <v>30.3</v>
      </c>
      <c r="B105" s="1">
        <v>0.47299999999999998</v>
      </c>
      <c r="C105" s="1">
        <v>0.59199999999999997</v>
      </c>
      <c r="E105" s="2">
        <v>0.96</v>
      </c>
      <c r="F105" s="2">
        <v>0.98199999999999998</v>
      </c>
      <c r="G105" s="2">
        <v>0.753</v>
      </c>
      <c r="H105" s="2">
        <v>0.96499999999999997</v>
      </c>
      <c r="I105" s="2">
        <v>0.58399999999999996</v>
      </c>
      <c r="J105" s="2">
        <v>0.93099999999999994</v>
      </c>
      <c r="K105" s="2">
        <v>0.47100000000000003</v>
      </c>
    </row>
    <row r="106" spans="1:11" x14ac:dyDescent="0.35">
      <c r="A106" s="33">
        <v>30.4</v>
      </c>
      <c r="B106" s="1">
        <v>0.47299999999999998</v>
      </c>
      <c r="C106" s="1">
        <v>0.59199999999999997</v>
      </c>
      <c r="E106" s="2">
        <v>0.96</v>
      </c>
      <c r="F106" s="2">
        <v>0.98199999999999998</v>
      </c>
      <c r="G106" s="2">
        <v>0.753</v>
      </c>
      <c r="H106" s="2">
        <v>0.96499999999999997</v>
      </c>
      <c r="I106" s="2">
        <v>0.58399999999999996</v>
      </c>
      <c r="J106" s="2">
        <v>0.93099999999999994</v>
      </c>
      <c r="K106" s="2">
        <v>0.47100000000000003</v>
      </c>
    </row>
    <row r="107" spans="1:11" x14ac:dyDescent="0.35">
      <c r="A107" s="33">
        <v>30.5</v>
      </c>
      <c r="B107" s="1">
        <v>0.47299999999999998</v>
      </c>
      <c r="C107" s="1">
        <v>0.59199999999999997</v>
      </c>
      <c r="E107" s="2">
        <v>0.96</v>
      </c>
      <c r="F107" s="2">
        <v>0.98199999999999998</v>
      </c>
      <c r="G107" s="2">
        <v>0.753</v>
      </c>
      <c r="H107" s="2">
        <v>0.96499999999999997</v>
      </c>
      <c r="I107" s="2">
        <v>0.58399999999999996</v>
      </c>
      <c r="J107" s="2">
        <v>0.93099999999999994</v>
      </c>
      <c r="K107" s="2">
        <v>0.47100000000000003</v>
      </c>
    </row>
    <row r="108" spans="1:11" x14ac:dyDescent="0.35">
      <c r="A108" s="33">
        <v>30.6</v>
      </c>
      <c r="B108" s="1">
        <v>0.47299999999999998</v>
      </c>
      <c r="C108" s="1">
        <v>0.59199999999999997</v>
      </c>
      <c r="E108" s="2">
        <v>0.96</v>
      </c>
      <c r="F108" s="2">
        <v>0.98199999999999998</v>
      </c>
      <c r="G108" s="2">
        <v>0.753</v>
      </c>
      <c r="H108" s="2">
        <v>0.96499999999999997</v>
      </c>
      <c r="I108" s="2">
        <v>0.58399999999999996</v>
      </c>
      <c r="J108" s="2">
        <v>0.93099999999999994</v>
      </c>
      <c r="K108" s="2">
        <v>0.47100000000000003</v>
      </c>
    </row>
    <row r="109" spans="1:11" x14ac:dyDescent="0.35">
      <c r="A109" s="33">
        <v>30.7</v>
      </c>
      <c r="B109" s="1">
        <v>0.47299999999999998</v>
      </c>
      <c r="C109" s="1">
        <v>0.59199999999999997</v>
      </c>
      <c r="E109" s="2">
        <v>0.96</v>
      </c>
      <c r="F109" s="2">
        <v>0.98199999999999998</v>
      </c>
      <c r="G109" s="2">
        <v>0.753</v>
      </c>
      <c r="H109" s="2">
        <v>0.96499999999999997</v>
      </c>
      <c r="I109" s="2">
        <v>0.58399999999999996</v>
      </c>
      <c r="J109" s="2">
        <v>0.93099999999999994</v>
      </c>
      <c r="K109" s="2">
        <v>0.47100000000000003</v>
      </c>
    </row>
    <row r="110" spans="1:11" x14ac:dyDescent="0.35">
      <c r="A110" s="33">
        <v>30.8</v>
      </c>
      <c r="B110" s="1">
        <v>0.47299999999999998</v>
      </c>
      <c r="C110" s="1">
        <v>0.59199999999999997</v>
      </c>
      <c r="E110" s="2">
        <v>0.96</v>
      </c>
      <c r="F110" s="2">
        <v>0.98199999999999998</v>
      </c>
      <c r="G110" s="2">
        <v>0.753</v>
      </c>
      <c r="H110" s="2">
        <v>0.96499999999999997</v>
      </c>
      <c r="I110" s="2">
        <v>0.58399999999999996</v>
      </c>
      <c r="J110" s="2">
        <v>0.93099999999999994</v>
      </c>
      <c r="K110" s="2">
        <v>0.47100000000000003</v>
      </c>
    </row>
    <row r="111" spans="1:11" x14ac:dyDescent="0.35">
      <c r="A111" s="33">
        <v>30.9</v>
      </c>
      <c r="B111" s="1">
        <v>0.47299999999999998</v>
      </c>
      <c r="C111" s="1">
        <v>0.59199999999999997</v>
      </c>
      <c r="E111" s="2">
        <v>0.96</v>
      </c>
      <c r="F111" s="2">
        <v>0.98199999999999998</v>
      </c>
      <c r="G111" s="2">
        <v>0.753</v>
      </c>
      <c r="H111" s="2">
        <v>0.96499999999999997</v>
      </c>
      <c r="I111" s="2">
        <v>0.58399999999999996</v>
      </c>
      <c r="J111" s="2">
        <v>0.93099999999999994</v>
      </c>
      <c r="K111" s="2">
        <v>0.47100000000000003</v>
      </c>
    </row>
    <row r="112" spans="1:11" x14ac:dyDescent="0.35">
      <c r="A112" s="33">
        <v>31</v>
      </c>
      <c r="B112" s="1">
        <v>0.45500000000000002</v>
      </c>
      <c r="C112" s="1">
        <v>0.57099999999999995</v>
      </c>
      <c r="E112" s="2">
        <v>0.95199999999999996</v>
      </c>
      <c r="F112" s="2">
        <v>0.98099999999999998</v>
      </c>
      <c r="G112" s="2">
        <v>0.73499999999999999</v>
      </c>
      <c r="H112" s="2">
        <v>0.96099999999999997</v>
      </c>
      <c r="I112" s="2">
        <v>0.57100000000000006</v>
      </c>
      <c r="J112" s="2">
        <v>0.92400000000000004</v>
      </c>
      <c r="K112" s="2">
        <v>0.45200000000000001</v>
      </c>
    </row>
    <row r="113" spans="1:11" x14ac:dyDescent="0.35">
      <c r="A113" s="33">
        <v>31.1</v>
      </c>
      <c r="B113" s="1">
        <v>0.45500000000000002</v>
      </c>
      <c r="C113" s="1">
        <v>0.57099999999999995</v>
      </c>
      <c r="E113" s="2">
        <v>0.95199999999999996</v>
      </c>
      <c r="F113" s="2">
        <v>0.98099999999999998</v>
      </c>
      <c r="G113" s="2">
        <v>0.73499999999999999</v>
      </c>
      <c r="H113" s="2">
        <v>0.96099999999999997</v>
      </c>
      <c r="I113" s="2">
        <v>0.57100000000000006</v>
      </c>
      <c r="J113" s="2">
        <v>0.92400000000000004</v>
      </c>
      <c r="K113" s="2">
        <v>0.45200000000000001</v>
      </c>
    </row>
    <row r="114" spans="1:11" x14ac:dyDescent="0.35">
      <c r="A114" s="33">
        <v>31.2</v>
      </c>
      <c r="B114" s="1">
        <v>0.45500000000000002</v>
      </c>
      <c r="C114" s="1">
        <v>0.57099999999999995</v>
      </c>
      <c r="E114" s="2">
        <v>0.95199999999999996</v>
      </c>
      <c r="F114" s="2">
        <v>0.98099999999999998</v>
      </c>
      <c r="G114" s="2">
        <v>0.73499999999999999</v>
      </c>
      <c r="H114" s="2">
        <v>0.96099999999999997</v>
      </c>
      <c r="I114" s="2">
        <v>0.57100000000000006</v>
      </c>
      <c r="J114" s="2">
        <v>0.92400000000000004</v>
      </c>
      <c r="K114" s="2">
        <v>0.45200000000000001</v>
      </c>
    </row>
    <row r="115" spans="1:11" x14ac:dyDescent="0.35">
      <c r="A115" s="33">
        <v>31.3</v>
      </c>
      <c r="B115" s="1">
        <v>0.45500000000000002</v>
      </c>
      <c r="C115" s="1">
        <v>0.57099999999999995</v>
      </c>
      <c r="E115" s="2">
        <v>0.95199999999999996</v>
      </c>
      <c r="F115" s="2">
        <v>0.98099999999999998</v>
      </c>
      <c r="G115" s="2">
        <v>0.73499999999999999</v>
      </c>
      <c r="H115" s="2">
        <v>0.96099999999999997</v>
      </c>
      <c r="I115" s="2">
        <v>0.57100000000000006</v>
      </c>
      <c r="J115" s="2">
        <v>0.92400000000000004</v>
      </c>
      <c r="K115" s="2">
        <v>0.45200000000000001</v>
      </c>
    </row>
    <row r="116" spans="1:11" x14ac:dyDescent="0.35">
      <c r="A116" s="33">
        <v>31.4</v>
      </c>
      <c r="B116" s="1">
        <v>0.45500000000000002</v>
      </c>
      <c r="C116" s="1">
        <v>0.57099999999999995</v>
      </c>
      <c r="E116" s="2">
        <v>0.95199999999999996</v>
      </c>
      <c r="F116" s="2">
        <v>0.98099999999999998</v>
      </c>
      <c r="G116" s="2">
        <v>0.73499999999999999</v>
      </c>
      <c r="H116" s="2">
        <v>0.96099999999999997</v>
      </c>
      <c r="I116" s="2">
        <v>0.57100000000000006</v>
      </c>
      <c r="J116" s="2">
        <v>0.92400000000000004</v>
      </c>
      <c r="K116" s="2">
        <v>0.45200000000000001</v>
      </c>
    </row>
    <row r="117" spans="1:11" x14ac:dyDescent="0.35">
      <c r="A117" s="33">
        <v>31.5</v>
      </c>
      <c r="B117" s="1">
        <v>0.45500000000000002</v>
      </c>
      <c r="C117" s="1">
        <v>0.57099999999999995</v>
      </c>
      <c r="E117" s="2">
        <v>0.95199999999999996</v>
      </c>
      <c r="F117" s="2">
        <v>0.98099999999999998</v>
      </c>
      <c r="G117" s="2">
        <v>0.73499999999999999</v>
      </c>
      <c r="H117" s="2">
        <v>0.96099999999999997</v>
      </c>
      <c r="I117" s="2">
        <v>0.57100000000000006</v>
      </c>
      <c r="J117" s="2">
        <v>0.92400000000000004</v>
      </c>
      <c r="K117" s="2">
        <v>0.45200000000000001</v>
      </c>
    </row>
    <row r="118" spans="1:11" x14ac:dyDescent="0.35">
      <c r="A118" s="33">
        <v>31.6</v>
      </c>
      <c r="B118" s="1">
        <v>0.45500000000000002</v>
      </c>
      <c r="C118" s="1">
        <v>0.57099999999999995</v>
      </c>
      <c r="E118" s="2">
        <v>0.95199999999999996</v>
      </c>
      <c r="F118" s="2">
        <v>0.98099999999999998</v>
      </c>
      <c r="G118" s="2">
        <v>0.73499999999999999</v>
      </c>
      <c r="H118" s="2">
        <v>0.96099999999999997</v>
      </c>
      <c r="I118" s="2">
        <v>0.57100000000000006</v>
      </c>
      <c r="J118" s="2">
        <v>0.92400000000000004</v>
      </c>
      <c r="K118" s="2">
        <v>0.45200000000000001</v>
      </c>
    </row>
    <row r="119" spans="1:11" x14ac:dyDescent="0.35">
      <c r="A119" s="33">
        <v>31.7</v>
      </c>
      <c r="B119" s="1">
        <v>0.45500000000000002</v>
      </c>
      <c r="C119" s="1">
        <v>0.57099999999999995</v>
      </c>
      <c r="E119" s="2">
        <v>0.95199999999999996</v>
      </c>
      <c r="F119" s="2">
        <v>0.98099999999999998</v>
      </c>
      <c r="G119" s="2">
        <v>0.73499999999999999</v>
      </c>
      <c r="H119" s="2">
        <v>0.96099999999999997</v>
      </c>
      <c r="I119" s="2">
        <v>0.57100000000000006</v>
      </c>
      <c r="J119" s="2">
        <v>0.92400000000000004</v>
      </c>
      <c r="K119" s="2">
        <v>0.45200000000000001</v>
      </c>
    </row>
    <row r="120" spans="1:11" x14ac:dyDescent="0.35">
      <c r="A120" s="33">
        <v>31.8</v>
      </c>
      <c r="B120" s="1">
        <v>0.45500000000000002</v>
      </c>
      <c r="C120" s="1">
        <v>0.57099999999999995</v>
      </c>
      <c r="E120" s="2">
        <v>0.95199999999999996</v>
      </c>
      <c r="F120" s="2">
        <v>0.98099999999999998</v>
      </c>
      <c r="G120" s="2">
        <v>0.73499999999999999</v>
      </c>
      <c r="H120" s="2">
        <v>0.96099999999999997</v>
      </c>
      <c r="I120" s="2">
        <v>0.57100000000000006</v>
      </c>
      <c r="J120" s="2">
        <v>0.92400000000000004</v>
      </c>
      <c r="K120" s="2">
        <v>0.45200000000000001</v>
      </c>
    </row>
    <row r="121" spans="1:11" x14ac:dyDescent="0.35">
      <c r="A121" s="33">
        <v>31.9</v>
      </c>
      <c r="B121" s="1">
        <v>0.45500000000000002</v>
      </c>
      <c r="C121" s="1">
        <v>0.57099999999999995</v>
      </c>
      <c r="E121" s="2">
        <v>0.95199999999999996</v>
      </c>
      <c r="F121" s="2">
        <v>0.98099999999999998</v>
      </c>
      <c r="G121" s="2">
        <v>0.73499999999999999</v>
      </c>
      <c r="H121" s="2">
        <v>0.96099999999999997</v>
      </c>
      <c r="I121" s="2">
        <v>0.57100000000000006</v>
      </c>
      <c r="J121" s="2">
        <v>0.92400000000000004</v>
      </c>
      <c r="K121" s="2">
        <v>0.45200000000000001</v>
      </c>
    </row>
    <row r="122" spans="1:11" x14ac:dyDescent="0.35">
      <c r="A122" s="33">
        <v>32</v>
      </c>
      <c r="B122" s="1">
        <v>0.435</v>
      </c>
      <c r="C122" s="1">
        <v>0.55500000000000005</v>
      </c>
      <c r="E122" s="2">
        <v>0.95099999999999996</v>
      </c>
      <c r="F122" s="2">
        <v>0.97799999999999998</v>
      </c>
      <c r="G122" s="2">
        <v>0.72299999999999998</v>
      </c>
      <c r="H122" s="2">
        <v>0.95700000000000007</v>
      </c>
      <c r="I122" s="2">
        <v>0.56799999999999995</v>
      </c>
      <c r="J122" s="2">
        <v>0.92500000000000004</v>
      </c>
      <c r="K122" s="2">
        <v>0.44700000000000001</v>
      </c>
    </row>
    <row r="123" spans="1:11" x14ac:dyDescent="0.35">
      <c r="A123" s="33">
        <v>32.1</v>
      </c>
      <c r="B123" s="1">
        <v>0.435</v>
      </c>
      <c r="C123" s="1">
        <v>0.55500000000000005</v>
      </c>
      <c r="E123" s="2">
        <v>0.95099999999999996</v>
      </c>
      <c r="F123" s="2">
        <v>0.97799999999999998</v>
      </c>
      <c r="G123" s="2">
        <v>0.72299999999999998</v>
      </c>
      <c r="H123" s="2">
        <v>0.95700000000000007</v>
      </c>
      <c r="I123" s="2">
        <v>0.56799999999999995</v>
      </c>
      <c r="J123" s="2">
        <v>0.92500000000000004</v>
      </c>
      <c r="K123" s="2">
        <v>0.44700000000000001</v>
      </c>
    </row>
    <row r="124" spans="1:11" x14ac:dyDescent="0.35">
      <c r="A124" s="33">
        <v>32.200000000000003</v>
      </c>
      <c r="B124" s="1">
        <v>0.435</v>
      </c>
      <c r="C124" s="1">
        <v>0.55500000000000005</v>
      </c>
      <c r="E124" s="2">
        <v>0.95099999999999996</v>
      </c>
      <c r="F124" s="2">
        <v>0.97799999999999998</v>
      </c>
      <c r="G124" s="2">
        <v>0.72299999999999998</v>
      </c>
      <c r="H124" s="2">
        <v>0.95700000000000007</v>
      </c>
      <c r="I124" s="2">
        <v>0.56799999999999995</v>
      </c>
      <c r="J124" s="2">
        <v>0.92500000000000004</v>
      </c>
      <c r="K124" s="2">
        <v>0.44700000000000001</v>
      </c>
    </row>
    <row r="125" spans="1:11" x14ac:dyDescent="0.35">
      <c r="A125" s="33">
        <v>32.299999999999997</v>
      </c>
      <c r="B125" s="1">
        <v>0.435</v>
      </c>
      <c r="C125" s="1">
        <v>0.55500000000000005</v>
      </c>
      <c r="E125" s="2">
        <v>0.95099999999999996</v>
      </c>
      <c r="F125" s="2">
        <v>0.97799999999999998</v>
      </c>
      <c r="G125" s="2">
        <v>0.72299999999999998</v>
      </c>
      <c r="H125" s="2">
        <v>0.95700000000000007</v>
      </c>
      <c r="I125" s="2">
        <v>0.56799999999999995</v>
      </c>
      <c r="J125" s="2">
        <v>0.92500000000000004</v>
      </c>
      <c r="K125" s="2">
        <v>0.44700000000000001</v>
      </c>
    </row>
    <row r="126" spans="1:11" x14ac:dyDescent="0.35">
      <c r="A126" s="33">
        <v>32.4</v>
      </c>
      <c r="B126" s="1">
        <v>0.435</v>
      </c>
      <c r="C126" s="1">
        <v>0.55500000000000005</v>
      </c>
      <c r="E126" s="2">
        <v>0.95099999999999996</v>
      </c>
      <c r="F126" s="2">
        <v>0.97799999999999998</v>
      </c>
      <c r="G126" s="2">
        <v>0.72299999999999998</v>
      </c>
      <c r="H126" s="2">
        <v>0.95700000000000007</v>
      </c>
      <c r="I126" s="2">
        <v>0.56799999999999995</v>
      </c>
      <c r="J126" s="2">
        <v>0.92500000000000004</v>
      </c>
      <c r="K126" s="2">
        <v>0.44700000000000001</v>
      </c>
    </row>
    <row r="127" spans="1:11" x14ac:dyDescent="0.35">
      <c r="A127" s="33">
        <v>32.5</v>
      </c>
      <c r="B127" s="1">
        <v>0.435</v>
      </c>
      <c r="C127" s="1">
        <v>0.55500000000000005</v>
      </c>
      <c r="E127" s="2">
        <v>0.95099999999999996</v>
      </c>
      <c r="F127" s="2">
        <v>0.97799999999999998</v>
      </c>
      <c r="G127" s="2">
        <v>0.72299999999999998</v>
      </c>
      <c r="H127" s="2">
        <v>0.95700000000000007</v>
      </c>
      <c r="I127" s="2">
        <v>0.56799999999999995</v>
      </c>
      <c r="J127" s="2">
        <v>0.92500000000000004</v>
      </c>
      <c r="K127" s="2">
        <v>0.44700000000000001</v>
      </c>
    </row>
    <row r="128" spans="1:11" x14ac:dyDescent="0.35">
      <c r="A128" s="33">
        <v>32.6</v>
      </c>
      <c r="B128" s="1">
        <v>0.435</v>
      </c>
      <c r="C128" s="1">
        <v>0.55500000000000005</v>
      </c>
      <c r="E128" s="2">
        <v>0.95099999999999996</v>
      </c>
      <c r="F128" s="2">
        <v>0.97799999999999998</v>
      </c>
      <c r="G128" s="2">
        <v>0.72299999999999998</v>
      </c>
      <c r="H128" s="2">
        <v>0.95700000000000007</v>
      </c>
      <c r="I128" s="2">
        <v>0.56799999999999995</v>
      </c>
      <c r="J128" s="2">
        <v>0.92500000000000004</v>
      </c>
      <c r="K128" s="2">
        <v>0.44700000000000001</v>
      </c>
    </row>
    <row r="129" spans="1:11" x14ac:dyDescent="0.35">
      <c r="A129" s="33">
        <v>32.700000000000003</v>
      </c>
      <c r="B129" s="1">
        <v>0.435</v>
      </c>
      <c r="C129" s="1">
        <v>0.55500000000000005</v>
      </c>
      <c r="E129" s="2">
        <v>0.95099999999999996</v>
      </c>
      <c r="F129" s="2">
        <v>0.97799999999999998</v>
      </c>
      <c r="G129" s="2">
        <v>0.72299999999999998</v>
      </c>
      <c r="H129" s="2">
        <v>0.95700000000000007</v>
      </c>
      <c r="I129" s="2">
        <v>0.56799999999999995</v>
      </c>
      <c r="J129" s="2">
        <v>0.92500000000000004</v>
      </c>
      <c r="K129" s="2">
        <v>0.44700000000000001</v>
      </c>
    </row>
    <row r="130" spans="1:11" x14ac:dyDescent="0.35">
      <c r="A130" s="33">
        <v>32.799999999999997</v>
      </c>
      <c r="B130" s="1">
        <v>0.435</v>
      </c>
      <c r="C130" s="1">
        <v>0.55500000000000005</v>
      </c>
      <c r="E130" s="2">
        <v>0.95099999999999996</v>
      </c>
      <c r="F130" s="2">
        <v>0.97799999999999998</v>
      </c>
      <c r="G130" s="2">
        <v>0.72299999999999998</v>
      </c>
      <c r="H130" s="2">
        <v>0.95700000000000007</v>
      </c>
      <c r="I130" s="2">
        <v>0.56799999999999995</v>
      </c>
      <c r="J130" s="2">
        <v>0.92500000000000004</v>
      </c>
      <c r="K130" s="2">
        <v>0.44700000000000001</v>
      </c>
    </row>
    <row r="131" spans="1:11" x14ac:dyDescent="0.35">
      <c r="A131" s="33">
        <v>32.9</v>
      </c>
      <c r="B131" s="1">
        <v>0.435</v>
      </c>
      <c r="C131" s="1">
        <v>0.55500000000000005</v>
      </c>
      <c r="E131" s="2">
        <v>0.95099999999999996</v>
      </c>
      <c r="F131" s="2">
        <v>0.97799999999999998</v>
      </c>
      <c r="G131" s="2">
        <v>0.72299999999999998</v>
      </c>
      <c r="H131" s="2">
        <v>0.95700000000000007</v>
      </c>
      <c r="I131" s="2">
        <v>0.56799999999999995</v>
      </c>
      <c r="J131" s="2">
        <v>0.92500000000000004</v>
      </c>
      <c r="K131" s="2">
        <v>0.44700000000000001</v>
      </c>
    </row>
    <row r="132" spans="1:11" x14ac:dyDescent="0.35">
      <c r="A132" s="33">
        <v>33</v>
      </c>
      <c r="B132" s="1">
        <v>0.41499999999999998</v>
      </c>
      <c r="C132" s="1">
        <v>0.53700000000000003</v>
      </c>
      <c r="E132" s="2">
        <v>0.94599999999999995</v>
      </c>
      <c r="F132" s="2">
        <v>0.97799999999999998</v>
      </c>
      <c r="G132" s="2">
        <v>0.70299999999999996</v>
      </c>
      <c r="H132" s="2">
        <v>0.95799999999999996</v>
      </c>
      <c r="I132" s="2">
        <v>0.53500000000000003</v>
      </c>
      <c r="J132" s="2">
        <v>0.91299999999999992</v>
      </c>
      <c r="K132" s="2">
        <v>0.41499999999999998</v>
      </c>
    </row>
    <row r="133" spans="1:11" x14ac:dyDescent="0.35">
      <c r="A133" s="33">
        <v>33.1</v>
      </c>
      <c r="B133" s="1">
        <v>0.41499999999999998</v>
      </c>
      <c r="C133" s="1">
        <v>0.53700000000000003</v>
      </c>
      <c r="E133" s="2">
        <v>0.94599999999999995</v>
      </c>
      <c r="F133" s="2">
        <v>0.97799999999999998</v>
      </c>
      <c r="G133" s="2">
        <v>0.70299999999999996</v>
      </c>
      <c r="H133" s="2">
        <v>0.95799999999999996</v>
      </c>
      <c r="I133" s="2">
        <v>0.53500000000000003</v>
      </c>
      <c r="J133" s="2">
        <v>0.91299999999999992</v>
      </c>
      <c r="K133" s="2">
        <v>0.41499999999999998</v>
      </c>
    </row>
    <row r="134" spans="1:11" x14ac:dyDescent="0.35">
      <c r="A134" s="33">
        <v>33.200000000000003</v>
      </c>
      <c r="B134" s="1">
        <v>0.41499999999999998</v>
      </c>
      <c r="C134" s="1">
        <v>0.53700000000000003</v>
      </c>
      <c r="E134" s="2">
        <v>0.94599999999999995</v>
      </c>
      <c r="F134" s="2">
        <v>0.97799999999999998</v>
      </c>
      <c r="G134" s="2">
        <v>0.70299999999999996</v>
      </c>
      <c r="H134" s="2">
        <v>0.95799999999999996</v>
      </c>
      <c r="I134" s="2">
        <v>0.53500000000000003</v>
      </c>
      <c r="J134" s="2">
        <v>0.91299999999999992</v>
      </c>
      <c r="K134" s="2">
        <v>0.41499999999999998</v>
      </c>
    </row>
    <row r="135" spans="1:11" x14ac:dyDescent="0.35">
      <c r="A135" s="33">
        <v>33.299999999999997</v>
      </c>
      <c r="B135" s="1">
        <v>0.41499999999999998</v>
      </c>
      <c r="C135" s="1">
        <v>0.53700000000000003</v>
      </c>
      <c r="E135" s="2">
        <v>0.94599999999999995</v>
      </c>
      <c r="F135" s="2">
        <v>0.97799999999999998</v>
      </c>
      <c r="G135" s="2">
        <v>0.70299999999999996</v>
      </c>
      <c r="H135" s="2">
        <v>0.95799999999999996</v>
      </c>
      <c r="I135" s="2">
        <v>0.53500000000000003</v>
      </c>
      <c r="J135" s="2">
        <v>0.91299999999999992</v>
      </c>
      <c r="K135" s="2">
        <v>0.41499999999999998</v>
      </c>
    </row>
    <row r="136" spans="1:11" x14ac:dyDescent="0.35">
      <c r="A136" s="33">
        <v>33.4</v>
      </c>
      <c r="B136" s="1">
        <v>0.41499999999999998</v>
      </c>
      <c r="C136" s="1">
        <v>0.53700000000000003</v>
      </c>
      <c r="E136" s="2">
        <v>0.94599999999999995</v>
      </c>
      <c r="F136" s="2">
        <v>0.97799999999999998</v>
      </c>
      <c r="G136" s="2">
        <v>0.70299999999999996</v>
      </c>
      <c r="H136" s="2">
        <v>0.95799999999999996</v>
      </c>
      <c r="I136" s="2">
        <v>0.53500000000000003</v>
      </c>
      <c r="J136" s="2">
        <v>0.91299999999999992</v>
      </c>
      <c r="K136" s="2">
        <v>0.41499999999999998</v>
      </c>
    </row>
    <row r="137" spans="1:11" x14ac:dyDescent="0.35">
      <c r="A137" s="33">
        <v>33.5</v>
      </c>
      <c r="B137" s="1">
        <v>0.41499999999999998</v>
      </c>
      <c r="C137" s="1">
        <v>0.53700000000000003</v>
      </c>
      <c r="E137" s="2">
        <v>0.94599999999999995</v>
      </c>
      <c r="F137" s="2">
        <v>0.97799999999999998</v>
      </c>
      <c r="G137" s="2">
        <v>0.70299999999999996</v>
      </c>
      <c r="H137" s="2">
        <v>0.95799999999999996</v>
      </c>
      <c r="I137" s="2">
        <v>0.53500000000000003</v>
      </c>
      <c r="J137" s="2">
        <v>0.91299999999999992</v>
      </c>
      <c r="K137" s="2">
        <v>0.41499999999999998</v>
      </c>
    </row>
    <row r="138" spans="1:11" x14ac:dyDescent="0.35">
      <c r="A138" s="33">
        <v>33.6</v>
      </c>
      <c r="B138" s="1">
        <v>0.41499999999999998</v>
      </c>
      <c r="C138" s="1">
        <v>0.53700000000000003</v>
      </c>
      <c r="E138" s="2">
        <v>0.94599999999999995</v>
      </c>
      <c r="F138" s="2">
        <v>0.97799999999999998</v>
      </c>
      <c r="G138" s="2">
        <v>0.70299999999999996</v>
      </c>
      <c r="H138" s="2">
        <v>0.95799999999999996</v>
      </c>
      <c r="I138" s="2">
        <v>0.53500000000000003</v>
      </c>
      <c r="J138" s="2">
        <v>0.91299999999999992</v>
      </c>
      <c r="K138" s="2">
        <v>0.41499999999999998</v>
      </c>
    </row>
    <row r="139" spans="1:11" x14ac:dyDescent="0.35">
      <c r="A139" s="33">
        <v>33.700000000000003</v>
      </c>
      <c r="B139" s="1">
        <v>0.41499999999999998</v>
      </c>
      <c r="C139" s="1">
        <v>0.53700000000000003</v>
      </c>
      <c r="E139" s="2">
        <v>0.94599999999999995</v>
      </c>
      <c r="F139" s="2">
        <v>0.97799999999999998</v>
      </c>
      <c r="G139" s="2">
        <v>0.70299999999999996</v>
      </c>
      <c r="H139" s="2">
        <v>0.95799999999999996</v>
      </c>
      <c r="I139" s="2">
        <v>0.53500000000000003</v>
      </c>
      <c r="J139" s="2">
        <v>0.91299999999999992</v>
      </c>
      <c r="K139" s="2">
        <v>0.41499999999999998</v>
      </c>
    </row>
    <row r="140" spans="1:11" x14ac:dyDescent="0.35">
      <c r="A140" s="33">
        <v>33.799999999999997</v>
      </c>
      <c r="B140" s="1">
        <v>0.41499999999999998</v>
      </c>
      <c r="C140" s="1">
        <v>0.53700000000000003</v>
      </c>
      <c r="E140" s="2">
        <v>0.94599999999999995</v>
      </c>
      <c r="F140" s="2">
        <v>0.97799999999999998</v>
      </c>
      <c r="G140" s="2">
        <v>0.70299999999999996</v>
      </c>
      <c r="H140" s="2">
        <v>0.95799999999999996</v>
      </c>
      <c r="I140" s="2">
        <v>0.53500000000000003</v>
      </c>
      <c r="J140" s="2">
        <v>0.91299999999999992</v>
      </c>
      <c r="K140" s="2">
        <v>0.41499999999999998</v>
      </c>
    </row>
    <row r="141" spans="1:11" x14ac:dyDescent="0.35">
      <c r="A141" s="33">
        <v>33.9</v>
      </c>
      <c r="B141" s="1">
        <v>0.41499999999999998</v>
      </c>
      <c r="C141" s="1">
        <v>0.53700000000000003</v>
      </c>
      <c r="E141" s="2">
        <v>0.94599999999999995</v>
      </c>
      <c r="F141" s="2">
        <v>0.97799999999999998</v>
      </c>
      <c r="G141" s="2">
        <v>0.70299999999999996</v>
      </c>
      <c r="H141" s="2">
        <v>0.95799999999999996</v>
      </c>
      <c r="I141" s="2">
        <v>0.53500000000000003</v>
      </c>
      <c r="J141" s="2">
        <v>0.91299999999999992</v>
      </c>
      <c r="K141" s="2">
        <v>0.41499999999999998</v>
      </c>
    </row>
    <row r="142" spans="1:11" x14ac:dyDescent="0.35">
      <c r="A142" s="33">
        <v>34</v>
      </c>
      <c r="B142" s="1">
        <v>0.39500000000000002</v>
      </c>
      <c r="C142" s="1">
        <v>0.504</v>
      </c>
      <c r="E142" s="2">
        <v>0.94099999999999995</v>
      </c>
      <c r="F142" s="2">
        <v>0.97199999999999998</v>
      </c>
      <c r="G142" s="2">
        <v>0.68299999999999994</v>
      </c>
      <c r="H142" s="2">
        <v>0.95400000000000007</v>
      </c>
      <c r="I142" s="2">
        <v>0.53700000000000003</v>
      </c>
      <c r="J142" s="2">
        <v>0.9</v>
      </c>
      <c r="K142" s="2">
        <v>0.39299999999999996</v>
      </c>
    </row>
    <row r="143" spans="1:11" x14ac:dyDescent="0.35">
      <c r="A143" s="33">
        <v>34.1</v>
      </c>
      <c r="B143" s="1">
        <v>0.39500000000000002</v>
      </c>
      <c r="C143" s="1">
        <v>0.504</v>
      </c>
      <c r="E143" s="2">
        <v>0.94099999999999995</v>
      </c>
      <c r="F143" s="2">
        <v>0.97199999999999998</v>
      </c>
      <c r="G143" s="2">
        <v>0.68299999999999994</v>
      </c>
      <c r="H143" s="2">
        <v>0.95400000000000007</v>
      </c>
      <c r="I143" s="2">
        <v>0.53700000000000003</v>
      </c>
      <c r="J143" s="2">
        <v>0.9</v>
      </c>
      <c r="K143" s="2">
        <v>0.39299999999999996</v>
      </c>
    </row>
    <row r="144" spans="1:11" x14ac:dyDescent="0.35">
      <c r="A144" s="33">
        <v>34.200000000000003</v>
      </c>
      <c r="B144" s="1">
        <v>0.39500000000000002</v>
      </c>
      <c r="C144" s="1">
        <v>0.504</v>
      </c>
      <c r="E144" s="2">
        <v>0.94099999999999995</v>
      </c>
      <c r="F144" s="2">
        <v>0.97199999999999998</v>
      </c>
      <c r="G144" s="2">
        <v>0.68299999999999994</v>
      </c>
      <c r="H144" s="2">
        <v>0.95400000000000007</v>
      </c>
      <c r="I144" s="2">
        <v>0.53700000000000003</v>
      </c>
      <c r="J144" s="2">
        <v>0.9</v>
      </c>
      <c r="K144" s="2">
        <v>0.39299999999999996</v>
      </c>
    </row>
    <row r="145" spans="1:11" x14ac:dyDescent="0.35">
      <c r="A145" s="33">
        <v>34.299999999999997</v>
      </c>
      <c r="B145" s="1">
        <v>0.39500000000000002</v>
      </c>
      <c r="C145" s="1">
        <v>0.504</v>
      </c>
      <c r="E145" s="2">
        <v>0.94099999999999995</v>
      </c>
      <c r="F145" s="2">
        <v>0.97199999999999998</v>
      </c>
      <c r="G145" s="2">
        <v>0.68299999999999994</v>
      </c>
      <c r="H145" s="2">
        <v>0.95400000000000007</v>
      </c>
      <c r="I145" s="2">
        <v>0.53700000000000003</v>
      </c>
      <c r="J145" s="2">
        <v>0.9</v>
      </c>
      <c r="K145" s="2">
        <v>0.39299999999999996</v>
      </c>
    </row>
    <row r="146" spans="1:11" x14ac:dyDescent="0.35">
      <c r="A146" s="33">
        <v>34.4</v>
      </c>
      <c r="B146" s="1">
        <v>0.39500000000000002</v>
      </c>
      <c r="C146" s="1">
        <v>0.504</v>
      </c>
      <c r="E146" s="2">
        <v>0.94099999999999995</v>
      </c>
      <c r="F146" s="2">
        <v>0.97199999999999998</v>
      </c>
      <c r="G146" s="2">
        <v>0.68299999999999994</v>
      </c>
      <c r="H146" s="2">
        <v>0.95400000000000007</v>
      </c>
      <c r="I146" s="2">
        <v>0.53700000000000003</v>
      </c>
      <c r="J146" s="2">
        <v>0.9</v>
      </c>
      <c r="K146" s="2">
        <v>0.39299999999999996</v>
      </c>
    </row>
    <row r="147" spans="1:11" x14ac:dyDescent="0.35">
      <c r="A147" s="33">
        <v>34.5</v>
      </c>
      <c r="B147" s="1">
        <v>0.39500000000000002</v>
      </c>
      <c r="C147" s="1">
        <v>0.504</v>
      </c>
      <c r="E147" s="2">
        <v>0.94099999999999995</v>
      </c>
      <c r="F147" s="2">
        <v>0.97199999999999998</v>
      </c>
      <c r="G147" s="2">
        <v>0.68299999999999994</v>
      </c>
      <c r="H147" s="2">
        <v>0.95400000000000007</v>
      </c>
      <c r="I147" s="2">
        <v>0.53700000000000003</v>
      </c>
      <c r="J147" s="2">
        <v>0.9</v>
      </c>
      <c r="K147" s="2">
        <v>0.39299999999999996</v>
      </c>
    </row>
    <row r="148" spans="1:11" x14ac:dyDescent="0.35">
      <c r="A148" s="33">
        <v>34.6</v>
      </c>
      <c r="B148" s="1">
        <v>0.39500000000000002</v>
      </c>
      <c r="C148" s="1">
        <v>0.504</v>
      </c>
      <c r="E148" s="2">
        <v>0.94099999999999995</v>
      </c>
      <c r="F148" s="2">
        <v>0.97199999999999998</v>
      </c>
      <c r="G148" s="2">
        <v>0.68299999999999994</v>
      </c>
      <c r="H148" s="2">
        <v>0.95400000000000007</v>
      </c>
      <c r="I148" s="2">
        <v>0.53700000000000003</v>
      </c>
      <c r="J148" s="2">
        <v>0.9</v>
      </c>
      <c r="K148" s="2">
        <v>0.39299999999999996</v>
      </c>
    </row>
    <row r="149" spans="1:11" x14ac:dyDescent="0.35">
      <c r="A149" s="33">
        <v>34.700000000000003</v>
      </c>
      <c r="B149" s="1">
        <v>0.39500000000000002</v>
      </c>
      <c r="C149" s="1">
        <v>0.504</v>
      </c>
      <c r="E149" s="2">
        <v>0.94099999999999995</v>
      </c>
      <c r="F149" s="2">
        <v>0.97199999999999998</v>
      </c>
      <c r="G149" s="2">
        <v>0.68299999999999994</v>
      </c>
      <c r="H149" s="2">
        <v>0.95400000000000007</v>
      </c>
      <c r="I149" s="2">
        <v>0.53700000000000003</v>
      </c>
      <c r="J149" s="2">
        <v>0.9</v>
      </c>
      <c r="K149" s="2">
        <v>0.39299999999999996</v>
      </c>
    </row>
    <row r="150" spans="1:11" x14ac:dyDescent="0.35">
      <c r="A150" s="33">
        <v>34.799999999999997</v>
      </c>
      <c r="B150" s="1">
        <v>0.39500000000000002</v>
      </c>
      <c r="C150" s="1">
        <v>0.504</v>
      </c>
      <c r="E150" s="2">
        <v>0.94099999999999995</v>
      </c>
      <c r="F150" s="2">
        <v>0.97199999999999998</v>
      </c>
      <c r="G150" s="2">
        <v>0.68299999999999994</v>
      </c>
      <c r="H150" s="2">
        <v>0.95400000000000007</v>
      </c>
      <c r="I150" s="2">
        <v>0.53700000000000003</v>
      </c>
      <c r="J150" s="2">
        <v>0.9</v>
      </c>
      <c r="K150" s="2">
        <v>0.39299999999999996</v>
      </c>
    </row>
    <row r="151" spans="1:11" x14ac:dyDescent="0.35">
      <c r="A151" s="33">
        <v>34.9</v>
      </c>
      <c r="B151" s="1">
        <v>0.39500000000000002</v>
      </c>
      <c r="C151" s="1">
        <v>0.504</v>
      </c>
      <c r="E151" s="2">
        <v>0.94099999999999995</v>
      </c>
      <c r="F151" s="2">
        <v>0.97199999999999998</v>
      </c>
      <c r="G151" s="2">
        <v>0.68299999999999994</v>
      </c>
      <c r="H151" s="2">
        <v>0.95400000000000007</v>
      </c>
      <c r="I151" s="2">
        <v>0.53700000000000003</v>
      </c>
      <c r="J151" s="2">
        <v>0.9</v>
      </c>
      <c r="K151" s="2">
        <v>0.39299999999999996</v>
      </c>
    </row>
    <row r="152" spans="1:11" x14ac:dyDescent="0.35">
      <c r="A152" s="33">
        <v>35</v>
      </c>
      <c r="B152" s="1">
        <v>0.375</v>
      </c>
      <c r="C152" s="1">
        <v>0.498</v>
      </c>
      <c r="E152" s="2">
        <v>0.93200000000000005</v>
      </c>
      <c r="F152" s="2">
        <v>0.96799999999999997</v>
      </c>
      <c r="G152" s="2">
        <v>0.64700000000000002</v>
      </c>
      <c r="H152" s="2">
        <v>0.95599999999999996</v>
      </c>
      <c r="I152" s="2">
        <v>0.52100000000000002</v>
      </c>
      <c r="J152" s="2">
        <v>0.89700000000000002</v>
      </c>
      <c r="K152" s="2">
        <v>0.375</v>
      </c>
    </row>
    <row r="153" spans="1:11" x14ac:dyDescent="0.35">
      <c r="A153" s="33">
        <v>35.1</v>
      </c>
      <c r="B153" s="1">
        <v>0.375</v>
      </c>
      <c r="C153" s="1">
        <v>0.498</v>
      </c>
      <c r="E153" s="2">
        <v>0.93200000000000005</v>
      </c>
      <c r="F153" s="2">
        <v>0.96799999999999997</v>
      </c>
      <c r="G153" s="2">
        <v>0.64700000000000002</v>
      </c>
      <c r="H153" s="2">
        <v>0.95599999999999996</v>
      </c>
      <c r="I153" s="2">
        <v>0.52100000000000002</v>
      </c>
      <c r="J153" s="2">
        <v>0.89700000000000002</v>
      </c>
      <c r="K153" s="2">
        <v>0.375</v>
      </c>
    </row>
    <row r="154" spans="1:11" x14ac:dyDescent="0.35">
      <c r="A154" s="33">
        <v>35.200000000000003</v>
      </c>
      <c r="B154" s="1">
        <v>0.375</v>
      </c>
      <c r="C154" s="1">
        <v>0.498</v>
      </c>
      <c r="E154" s="2">
        <v>0.93200000000000005</v>
      </c>
      <c r="F154" s="2">
        <v>0.96799999999999997</v>
      </c>
      <c r="G154" s="2">
        <v>0.64700000000000002</v>
      </c>
      <c r="H154" s="2">
        <v>0.95599999999999996</v>
      </c>
      <c r="I154" s="2">
        <v>0.52100000000000002</v>
      </c>
      <c r="J154" s="2">
        <v>0.89700000000000002</v>
      </c>
      <c r="K154" s="2">
        <v>0.375</v>
      </c>
    </row>
    <row r="155" spans="1:11" x14ac:dyDescent="0.35">
      <c r="A155" s="33">
        <v>35.299999999999997</v>
      </c>
      <c r="B155" s="1">
        <v>0.375</v>
      </c>
      <c r="C155" s="1">
        <v>0.498</v>
      </c>
      <c r="E155" s="2">
        <v>0.93200000000000005</v>
      </c>
      <c r="F155" s="2">
        <v>0.96799999999999997</v>
      </c>
      <c r="G155" s="2">
        <v>0.64700000000000002</v>
      </c>
      <c r="H155" s="2">
        <v>0.95599999999999996</v>
      </c>
      <c r="I155" s="2">
        <v>0.52100000000000002</v>
      </c>
      <c r="J155" s="2">
        <v>0.89700000000000002</v>
      </c>
      <c r="K155" s="2">
        <v>0.375</v>
      </c>
    </row>
    <row r="156" spans="1:11" x14ac:dyDescent="0.35">
      <c r="A156" s="33">
        <v>35.4</v>
      </c>
      <c r="B156" s="1">
        <v>0.375</v>
      </c>
      <c r="C156" s="1">
        <v>0.498</v>
      </c>
      <c r="E156" s="2">
        <v>0.93200000000000005</v>
      </c>
      <c r="F156" s="2">
        <v>0.96799999999999997</v>
      </c>
      <c r="G156" s="2">
        <v>0.64700000000000002</v>
      </c>
      <c r="H156" s="2">
        <v>0.95599999999999996</v>
      </c>
      <c r="I156" s="2">
        <v>0.52100000000000002</v>
      </c>
      <c r="J156" s="2">
        <v>0.89700000000000002</v>
      </c>
      <c r="K156" s="2">
        <v>0.375</v>
      </c>
    </row>
    <row r="157" spans="1:11" x14ac:dyDescent="0.35">
      <c r="A157" s="33">
        <v>35.5</v>
      </c>
      <c r="B157" s="1">
        <v>0.375</v>
      </c>
      <c r="C157" s="1">
        <v>0.498</v>
      </c>
      <c r="E157" s="2">
        <v>0.93200000000000005</v>
      </c>
      <c r="F157" s="2">
        <v>0.96799999999999997</v>
      </c>
      <c r="G157" s="2">
        <v>0.64700000000000002</v>
      </c>
      <c r="H157" s="2">
        <v>0.95599999999999996</v>
      </c>
      <c r="I157" s="2">
        <v>0.52100000000000002</v>
      </c>
      <c r="J157" s="2">
        <v>0.89700000000000002</v>
      </c>
      <c r="K157" s="2">
        <v>0.375</v>
      </c>
    </row>
    <row r="158" spans="1:11" x14ac:dyDescent="0.35">
      <c r="A158" s="33">
        <v>35.6</v>
      </c>
      <c r="B158" s="1">
        <v>0.375</v>
      </c>
      <c r="C158" s="1">
        <v>0.498</v>
      </c>
      <c r="E158" s="2">
        <v>0.93200000000000005</v>
      </c>
      <c r="F158" s="2">
        <v>0.96799999999999997</v>
      </c>
      <c r="G158" s="2">
        <v>0.64700000000000002</v>
      </c>
      <c r="H158" s="2">
        <v>0.95599999999999996</v>
      </c>
      <c r="I158" s="2">
        <v>0.52100000000000002</v>
      </c>
      <c r="J158" s="2">
        <v>0.89700000000000002</v>
      </c>
      <c r="K158" s="2">
        <v>0.375</v>
      </c>
    </row>
    <row r="159" spans="1:11" x14ac:dyDescent="0.35">
      <c r="A159" s="33">
        <v>35.700000000000003</v>
      </c>
      <c r="B159" s="1">
        <v>0.375</v>
      </c>
      <c r="C159" s="1">
        <v>0.498</v>
      </c>
      <c r="E159" s="2">
        <v>0.93200000000000005</v>
      </c>
      <c r="F159" s="2">
        <v>0.96799999999999997</v>
      </c>
      <c r="G159" s="2">
        <v>0.64700000000000002</v>
      </c>
      <c r="H159" s="2">
        <v>0.95599999999999996</v>
      </c>
      <c r="I159" s="2">
        <v>0.52100000000000002</v>
      </c>
      <c r="J159" s="2">
        <v>0.89700000000000002</v>
      </c>
      <c r="K159" s="2">
        <v>0.375</v>
      </c>
    </row>
    <row r="160" spans="1:11" x14ac:dyDescent="0.35">
      <c r="A160" s="33">
        <v>35.799999999999997</v>
      </c>
      <c r="B160" s="1">
        <v>0.375</v>
      </c>
      <c r="C160" s="1">
        <v>0.498</v>
      </c>
      <c r="E160" s="2">
        <v>0.93200000000000005</v>
      </c>
      <c r="F160" s="2">
        <v>0.96799999999999997</v>
      </c>
      <c r="G160" s="2">
        <v>0.64700000000000002</v>
      </c>
      <c r="H160" s="2">
        <v>0.95599999999999996</v>
      </c>
      <c r="I160" s="2">
        <v>0.52100000000000002</v>
      </c>
      <c r="J160" s="2">
        <v>0.89700000000000002</v>
      </c>
      <c r="K160" s="2">
        <v>0.375</v>
      </c>
    </row>
    <row r="161" spans="1:11" x14ac:dyDescent="0.35">
      <c r="A161" s="33">
        <v>35.9</v>
      </c>
      <c r="B161" s="1">
        <v>0.375</v>
      </c>
      <c r="C161" s="1">
        <v>0.498</v>
      </c>
      <c r="E161" s="2">
        <v>0.93200000000000005</v>
      </c>
      <c r="F161" s="2">
        <v>0.96799999999999997</v>
      </c>
      <c r="G161" s="2">
        <v>0.64700000000000002</v>
      </c>
      <c r="H161" s="2">
        <v>0.95599999999999996</v>
      </c>
      <c r="I161" s="2">
        <v>0.52100000000000002</v>
      </c>
      <c r="J161" s="2">
        <v>0.89700000000000002</v>
      </c>
      <c r="K161" s="2">
        <v>0.375</v>
      </c>
    </row>
    <row r="162" spans="1:11" x14ac:dyDescent="0.35">
      <c r="A162" s="33">
        <v>36</v>
      </c>
      <c r="B162" s="1">
        <v>0.35699999999999998</v>
      </c>
      <c r="C162" s="1">
        <v>0.47499999999999998</v>
      </c>
      <c r="E162" s="2">
        <v>0.92900000000000005</v>
      </c>
      <c r="F162" s="2">
        <v>0.96299999999999997</v>
      </c>
      <c r="G162" s="2">
        <v>0.60699999999999998</v>
      </c>
      <c r="H162" s="2">
        <v>0.94599999999999995</v>
      </c>
      <c r="I162" s="2">
        <v>0.51600000000000001</v>
      </c>
      <c r="J162" s="2">
        <v>0.88200000000000001</v>
      </c>
      <c r="K162" s="2">
        <v>0.36200000000000004</v>
      </c>
    </row>
    <row r="163" spans="1:11" x14ac:dyDescent="0.35">
      <c r="A163" s="33">
        <v>36.1</v>
      </c>
      <c r="B163" s="1">
        <v>0.35699999999999998</v>
      </c>
      <c r="C163" s="1">
        <v>0.47499999999999998</v>
      </c>
      <c r="E163" s="2">
        <v>0.92900000000000005</v>
      </c>
      <c r="F163" s="2">
        <v>0.96299999999999997</v>
      </c>
      <c r="G163" s="2">
        <v>0.60699999999999998</v>
      </c>
      <c r="H163" s="2">
        <v>0.94599999999999995</v>
      </c>
      <c r="I163" s="2">
        <v>0.51600000000000001</v>
      </c>
      <c r="J163" s="2">
        <v>0.88200000000000001</v>
      </c>
      <c r="K163" s="2">
        <v>0.36200000000000004</v>
      </c>
    </row>
    <row r="164" spans="1:11" x14ac:dyDescent="0.35">
      <c r="A164" s="33">
        <v>36.200000000000003</v>
      </c>
      <c r="B164" s="1">
        <v>0.35699999999999998</v>
      </c>
      <c r="C164" s="1">
        <v>0.47499999999999998</v>
      </c>
      <c r="E164" s="2">
        <v>0.92900000000000005</v>
      </c>
      <c r="F164" s="2">
        <v>0.96299999999999997</v>
      </c>
      <c r="G164" s="2">
        <v>0.60699999999999998</v>
      </c>
      <c r="H164" s="2">
        <v>0.94599999999999995</v>
      </c>
      <c r="I164" s="2">
        <v>0.51600000000000001</v>
      </c>
      <c r="J164" s="2">
        <v>0.88200000000000001</v>
      </c>
      <c r="K164" s="2">
        <v>0.36200000000000004</v>
      </c>
    </row>
    <row r="165" spans="1:11" x14ac:dyDescent="0.35">
      <c r="A165" s="33">
        <v>36.299999999999997</v>
      </c>
      <c r="B165" s="1">
        <v>0.35699999999999998</v>
      </c>
      <c r="C165" s="1">
        <v>0.47499999999999998</v>
      </c>
      <c r="E165" s="2">
        <v>0.92900000000000005</v>
      </c>
      <c r="F165" s="2">
        <v>0.96299999999999997</v>
      </c>
      <c r="G165" s="2">
        <v>0.60699999999999998</v>
      </c>
      <c r="H165" s="2">
        <v>0.94599999999999995</v>
      </c>
      <c r="I165" s="2">
        <v>0.51600000000000001</v>
      </c>
      <c r="J165" s="2">
        <v>0.88200000000000001</v>
      </c>
      <c r="K165" s="2">
        <v>0.36200000000000004</v>
      </c>
    </row>
    <row r="166" spans="1:11" x14ac:dyDescent="0.35">
      <c r="A166" s="33">
        <v>36.4</v>
      </c>
      <c r="B166" s="1">
        <v>0.35699999999999998</v>
      </c>
      <c r="C166" s="1">
        <v>0.47499999999999998</v>
      </c>
      <c r="E166" s="2">
        <v>0.92900000000000005</v>
      </c>
      <c r="F166" s="2">
        <v>0.96299999999999997</v>
      </c>
      <c r="G166" s="2">
        <v>0.60699999999999998</v>
      </c>
      <c r="H166" s="2">
        <v>0.94599999999999995</v>
      </c>
      <c r="I166" s="2">
        <v>0.51600000000000001</v>
      </c>
      <c r="J166" s="2">
        <v>0.88200000000000001</v>
      </c>
      <c r="K166" s="2">
        <v>0.36200000000000004</v>
      </c>
    </row>
    <row r="167" spans="1:11" x14ac:dyDescent="0.35">
      <c r="A167" s="33">
        <v>36.5</v>
      </c>
      <c r="B167" s="1">
        <v>0.35699999999999998</v>
      </c>
      <c r="C167" s="1">
        <v>0.47499999999999998</v>
      </c>
      <c r="E167" s="2">
        <v>0.92900000000000005</v>
      </c>
      <c r="F167" s="2">
        <v>0.96299999999999997</v>
      </c>
      <c r="G167" s="2">
        <v>0.60699999999999998</v>
      </c>
      <c r="H167" s="2">
        <v>0.94599999999999995</v>
      </c>
      <c r="I167" s="2">
        <v>0.51600000000000001</v>
      </c>
      <c r="J167" s="2">
        <v>0.88200000000000001</v>
      </c>
      <c r="K167" s="2">
        <v>0.36200000000000004</v>
      </c>
    </row>
    <row r="168" spans="1:11" x14ac:dyDescent="0.35">
      <c r="A168" s="33">
        <v>36.6</v>
      </c>
      <c r="B168" s="1">
        <v>0.35699999999999998</v>
      </c>
      <c r="C168" s="1">
        <v>0.47499999999999998</v>
      </c>
      <c r="E168" s="2">
        <v>0.92900000000000005</v>
      </c>
      <c r="F168" s="2">
        <v>0.96299999999999997</v>
      </c>
      <c r="G168" s="2">
        <v>0.60699999999999998</v>
      </c>
      <c r="H168" s="2">
        <v>0.94599999999999995</v>
      </c>
      <c r="I168" s="2">
        <v>0.51600000000000001</v>
      </c>
      <c r="J168" s="2">
        <v>0.88200000000000001</v>
      </c>
      <c r="K168" s="2">
        <v>0.36200000000000004</v>
      </c>
    </row>
    <row r="169" spans="1:11" x14ac:dyDescent="0.35">
      <c r="A169" s="33">
        <v>36.700000000000003</v>
      </c>
      <c r="B169" s="1">
        <v>0.35699999999999998</v>
      </c>
      <c r="C169" s="1">
        <v>0.47499999999999998</v>
      </c>
      <c r="E169" s="2">
        <v>0.92900000000000005</v>
      </c>
      <c r="F169" s="2">
        <v>0.96299999999999997</v>
      </c>
      <c r="G169" s="2">
        <v>0.60699999999999998</v>
      </c>
      <c r="H169" s="2">
        <v>0.94599999999999995</v>
      </c>
      <c r="I169" s="2">
        <v>0.51600000000000001</v>
      </c>
      <c r="J169" s="2">
        <v>0.88200000000000001</v>
      </c>
      <c r="K169" s="2">
        <v>0.36200000000000004</v>
      </c>
    </row>
    <row r="170" spans="1:11" x14ac:dyDescent="0.35">
      <c r="A170" s="33">
        <v>36.799999999999997</v>
      </c>
      <c r="B170" s="1">
        <v>0.35699999999999998</v>
      </c>
      <c r="C170" s="1">
        <v>0.47499999999999998</v>
      </c>
      <c r="E170" s="2">
        <v>0.92900000000000005</v>
      </c>
      <c r="F170" s="2">
        <v>0.96299999999999997</v>
      </c>
      <c r="G170" s="2">
        <v>0.60699999999999998</v>
      </c>
      <c r="H170" s="2">
        <v>0.94599999999999995</v>
      </c>
      <c r="I170" s="2">
        <v>0.51600000000000001</v>
      </c>
      <c r="J170" s="2">
        <v>0.88200000000000001</v>
      </c>
      <c r="K170" s="2">
        <v>0.36200000000000004</v>
      </c>
    </row>
    <row r="171" spans="1:11" x14ac:dyDescent="0.35">
      <c r="A171" s="33">
        <v>36.9</v>
      </c>
      <c r="B171" s="1">
        <v>0.35699999999999998</v>
      </c>
      <c r="C171" s="1">
        <v>0.47499999999999998</v>
      </c>
      <c r="E171" s="2">
        <v>0.92900000000000005</v>
      </c>
      <c r="F171" s="2">
        <v>0.96299999999999997</v>
      </c>
      <c r="G171" s="2">
        <v>0.60699999999999998</v>
      </c>
      <c r="H171" s="2">
        <v>0.94599999999999995</v>
      </c>
      <c r="I171" s="2">
        <v>0.51600000000000001</v>
      </c>
      <c r="J171" s="2">
        <v>0.88200000000000001</v>
      </c>
      <c r="K171" s="2">
        <v>0.36200000000000004</v>
      </c>
    </row>
    <row r="172" spans="1:11" x14ac:dyDescent="0.35">
      <c r="A172" s="33">
        <v>37</v>
      </c>
      <c r="B172" s="1">
        <v>0.33900000000000002</v>
      </c>
      <c r="C172" s="1">
        <v>0.46400000000000002</v>
      </c>
      <c r="E172" s="2">
        <v>0.92500000000000004</v>
      </c>
      <c r="F172" s="2">
        <v>0.96099999999999997</v>
      </c>
      <c r="G172" s="2">
        <v>0.59799999999999998</v>
      </c>
      <c r="H172" s="2">
        <v>0.95099999999999996</v>
      </c>
      <c r="I172" s="2">
        <v>0.51100000000000001</v>
      </c>
      <c r="J172" s="2">
        <v>0.88800000000000001</v>
      </c>
      <c r="K172" s="2">
        <v>0.36700000000000005</v>
      </c>
    </row>
    <row r="173" spans="1:11" x14ac:dyDescent="0.35">
      <c r="A173" s="33">
        <v>37.1</v>
      </c>
      <c r="B173" s="1">
        <v>0.33900000000000002</v>
      </c>
      <c r="C173" s="1">
        <v>0.46400000000000002</v>
      </c>
      <c r="E173" s="2">
        <v>0.92500000000000004</v>
      </c>
      <c r="F173" s="2">
        <v>0.96099999999999997</v>
      </c>
      <c r="G173" s="2">
        <v>0.59799999999999998</v>
      </c>
      <c r="H173" s="2">
        <v>0.95099999999999996</v>
      </c>
      <c r="I173" s="2">
        <v>0.51100000000000001</v>
      </c>
      <c r="J173" s="2">
        <v>0.88800000000000001</v>
      </c>
      <c r="K173" s="2">
        <v>0.36700000000000005</v>
      </c>
    </row>
    <row r="174" spans="1:11" x14ac:dyDescent="0.35">
      <c r="A174" s="33">
        <v>37.200000000000003</v>
      </c>
      <c r="B174" s="1">
        <v>0.33900000000000002</v>
      </c>
      <c r="C174" s="1">
        <v>0.46400000000000002</v>
      </c>
      <c r="E174" s="2">
        <v>0.92500000000000004</v>
      </c>
      <c r="F174" s="2">
        <v>0.96099999999999997</v>
      </c>
      <c r="G174" s="2">
        <v>0.59799999999999998</v>
      </c>
      <c r="H174" s="2">
        <v>0.95099999999999996</v>
      </c>
      <c r="I174" s="2">
        <v>0.51100000000000001</v>
      </c>
      <c r="J174" s="2">
        <v>0.88800000000000001</v>
      </c>
      <c r="K174" s="2">
        <v>0.36700000000000005</v>
      </c>
    </row>
    <row r="175" spans="1:11" x14ac:dyDescent="0.35">
      <c r="A175" s="33">
        <v>37.299999999999997</v>
      </c>
      <c r="B175" s="1">
        <v>0.33900000000000002</v>
      </c>
      <c r="C175" s="1">
        <v>0.46400000000000002</v>
      </c>
      <c r="E175" s="2">
        <v>0.92500000000000004</v>
      </c>
      <c r="F175" s="2">
        <v>0.96099999999999997</v>
      </c>
      <c r="G175" s="2">
        <v>0.59799999999999998</v>
      </c>
      <c r="H175" s="2">
        <v>0.95099999999999996</v>
      </c>
      <c r="I175" s="2">
        <v>0.51100000000000001</v>
      </c>
      <c r="J175" s="2">
        <v>0.88800000000000001</v>
      </c>
      <c r="K175" s="2">
        <v>0.36700000000000005</v>
      </c>
    </row>
    <row r="176" spans="1:11" x14ac:dyDescent="0.35">
      <c r="A176" s="33">
        <v>37.4</v>
      </c>
      <c r="B176" s="1">
        <v>0.33900000000000002</v>
      </c>
      <c r="C176" s="1">
        <v>0.46400000000000002</v>
      </c>
      <c r="E176" s="2">
        <v>0.92500000000000004</v>
      </c>
      <c r="F176" s="2">
        <v>0.96099999999999997</v>
      </c>
      <c r="G176" s="2">
        <v>0.59799999999999998</v>
      </c>
      <c r="H176" s="2">
        <v>0.95099999999999996</v>
      </c>
      <c r="I176" s="2">
        <v>0.51100000000000001</v>
      </c>
      <c r="J176" s="2">
        <v>0.88800000000000001</v>
      </c>
      <c r="K176" s="2">
        <v>0.36700000000000005</v>
      </c>
    </row>
    <row r="177" spans="1:11" x14ac:dyDescent="0.35">
      <c r="A177" s="33">
        <v>37.5</v>
      </c>
      <c r="B177" s="1">
        <v>0.33900000000000002</v>
      </c>
      <c r="C177" s="1">
        <v>0.46400000000000002</v>
      </c>
      <c r="E177" s="2">
        <v>0.92500000000000004</v>
      </c>
      <c r="F177" s="2">
        <v>0.96099999999999997</v>
      </c>
      <c r="G177" s="2">
        <v>0.59799999999999998</v>
      </c>
      <c r="H177" s="2">
        <v>0.95099999999999996</v>
      </c>
      <c r="I177" s="2">
        <v>0.51100000000000001</v>
      </c>
      <c r="J177" s="2">
        <v>0.88800000000000001</v>
      </c>
      <c r="K177" s="2">
        <v>0.36700000000000005</v>
      </c>
    </row>
    <row r="178" spans="1:11" x14ac:dyDescent="0.35">
      <c r="A178" s="33">
        <v>37.6</v>
      </c>
      <c r="B178" s="1">
        <v>0.33900000000000002</v>
      </c>
      <c r="C178" s="1">
        <v>0.46400000000000002</v>
      </c>
      <c r="E178" s="2">
        <v>0.92500000000000004</v>
      </c>
      <c r="F178" s="2">
        <v>0.96099999999999997</v>
      </c>
      <c r="G178" s="2">
        <v>0.59799999999999998</v>
      </c>
      <c r="H178" s="2">
        <v>0.95099999999999996</v>
      </c>
      <c r="I178" s="2">
        <v>0.51100000000000001</v>
      </c>
      <c r="J178" s="2">
        <v>0.88800000000000001</v>
      </c>
      <c r="K178" s="2">
        <v>0.36700000000000005</v>
      </c>
    </row>
    <row r="179" spans="1:11" x14ac:dyDescent="0.35">
      <c r="A179" s="33">
        <v>37.700000000000003</v>
      </c>
      <c r="B179" s="1">
        <v>0.33900000000000002</v>
      </c>
      <c r="C179" s="1">
        <v>0.46400000000000002</v>
      </c>
      <c r="E179" s="2">
        <v>0.92500000000000004</v>
      </c>
      <c r="F179" s="2">
        <v>0.96099999999999997</v>
      </c>
      <c r="G179" s="2">
        <v>0.59799999999999998</v>
      </c>
      <c r="H179" s="2">
        <v>0.95099999999999996</v>
      </c>
      <c r="I179" s="2">
        <v>0.51100000000000001</v>
      </c>
      <c r="J179" s="2">
        <v>0.88800000000000001</v>
      </c>
      <c r="K179" s="2">
        <v>0.36700000000000005</v>
      </c>
    </row>
    <row r="180" spans="1:11" x14ac:dyDescent="0.35">
      <c r="A180" s="33">
        <v>37.799999999999997</v>
      </c>
      <c r="B180" s="1">
        <v>0.33900000000000002</v>
      </c>
      <c r="C180" s="1">
        <v>0.46400000000000002</v>
      </c>
      <c r="E180" s="2">
        <v>0.92500000000000004</v>
      </c>
      <c r="F180" s="2">
        <v>0.96099999999999997</v>
      </c>
      <c r="G180" s="2">
        <v>0.59799999999999998</v>
      </c>
      <c r="H180" s="2">
        <v>0.95099999999999996</v>
      </c>
      <c r="I180" s="2">
        <v>0.51100000000000001</v>
      </c>
      <c r="J180" s="2">
        <v>0.88800000000000001</v>
      </c>
      <c r="K180" s="2">
        <v>0.36700000000000005</v>
      </c>
    </row>
    <row r="181" spans="1:11" x14ac:dyDescent="0.35">
      <c r="A181" s="33">
        <v>37.9</v>
      </c>
      <c r="B181" s="1">
        <v>0.33900000000000002</v>
      </c>
      <c r="C181" s="1">
        <v>0.46400000000000002</v>
      </c>
      <c r="E181" s="2">
        <v>0.92500000000000004</v>
      </c>
      <c r="F181" s="2">
        <v>0.96099999999999997</v>
      </c>
      <c r="G181" s="2">
        <v>0.59799999999999998</v>
      </c>
      <c r="H181" s="2">
        <v>0.95099999999999996</v>
      </c>
      <c r="I181" s="2">
        <v>0.51100000000000001</v>
      </c>
      <c r="J181" s="2">
        <v>0.88800000000000001</v>
      </c>
      <c r="K181" s="2">
        <v>0.36700000000000005</v>
      </c>
    </row>
    <row r="182" spans="1:11" x14ac:dyDescent="0.35">
      <c r="A182" s="33">
        <v>38</v>
      </c>
      <c r="B182" s="1">
        <v>0.32100000000000001</v>
      </c>
      <c r="C182" s="1">
        <v>0.441</v>
      </c>
      <c r="E182" s="2">
        <v>0.91800000000000004</v>
      </c>
      <c r="F182" s="2">
        <v>0.94900000000000007</v>
      </c>
      <c r="G182" s="2">
        <v>0.56899999999999995</v>
      </c>
      <c r="H182" s="2">
        <v>0.94499999999999995</v>
      </c>
      <c r="I182" s="2">
        <v>0.504</v>
      </c>
      <c r="J182" s="2">
        <v>0.86900000000000011</v>
      </c>
      <c r="K182" s="2">
        <v>0.34</v>
      </c>
    </row>
    <row r="183" spans="1:11" x14ac:dyDescent="0.35">
      <c r="A183" s="33">
        <v>38.1</v>
      </c>
      <c r="B183" s="1">
        <v>0.32100000000000001</v>
      </c>
      <c r="C183" s="1">
        <v>0.441</v>
      </c>
      <c r="E183" s="2">
        <v>0.91800000000000004</v>
      </c>
      <c r="F183" s="2">
        <v>0.94900000000000007</v>
      </c>
      <c r="G183" s="2">
        <v>0.56899999999999995</v>
      </c>
      <c r="H183" s="2">
        <v>0.94499999999999995</v>
      </c>
      <c r="I183" s="2">
        <v>0.504</v>
      </c>
      <c r="J183" s="2">
        <v>0.86900000000000011</v>
      </c>
      <c r="K183" s="2">
        <v>0.34</v>
      </c>
    </row>
    <row r="184" spans="1:11" x14ac:dyDescent="0.35">
      <c r="A184" s="33">
        <v>38.200000000000003</v>
      </c>
      <c r="B184" s="1">
        <v>0.32100000000000001</v>
      </c>
      <c r="C184" s="1">
        <v>0.441</v>
      </c>
      <c r="E184" s="2">
        <v>0.91800000000000004</v>
      </c>
      <c r="F184" s="2">
        <v>0.94900000000000007</v>
      </c>
      <c r="G184" s="2">
        <v>0.56899999999999995</v>
      </c>
      <c r="H184" s="2">
        <v>0.94499999999999995</v>
      </c>
      <c r="I184" s="2">
        <v>0.504</v>
      </c>
      <c r="J184" s="2">
        <v>0.86900000000000011</v>
      </c>
      <c r="K184" s="2">
        <v>0.34</v>
      </c>
    </row>
    <row r="185" spans="1:11" x14ac:dyDescent="0.35">
      <c r="A185" s="33">
        <v>38.299999999999997</v>
      </c>
      <c r="B185" s="1">
        <v>0.32100000000000001</v>
      </c>
      <c r="C185" s="1">
        <v>0.441</v>
      </c>
      <c r="E185" s="2">
        <v>0.91800000000000004</v>
      </c>
      <c r="F185" s="2">
        <v>0.94900000000000007</v>
      </c>
      <c r="G185" s="2">
        <v>0.56899999999999995</v>
      </c>
      <c r="H185" s="2">
        <v>0.94499999999999995</v>
      </c>
      <c r="I185" s="2">
        <v>0.504</v>
      </c>
      <c r="J185" s="2">
        <v>0.86900000000000011</v>
      </c>
      <c r="K185" s="2">
        <v>0.34</v>
      </c>
    </row>
    <row r="186" spans="1:11" x14ac:dyDescent="0.35">
      <c r="A186" s="33">
        <v>38.4</v>
      </c>
      <c r="B186" s="1">
        <v>0.32100000000000001</v>
      </c>
      <c r="C186" s="1">
        <v>0.441</v>
      </c>
      <c r="E186" s="2">
        <v>0.91800000000000004</v>
      </c>
      <c r="F186" s="2">
        <v>0.94900000000000007</v>
      </c>
      <c r="G186" s="2">
        <v>0.56899999999999995</v>
      </c>
      <c r="H186" s="2">
        <v>0.94499999999999995</v>
      </c>
      <c r="I186" s="2">
        <v>0.504</v>
      </c>
      <c r="J186" s="2">
        <v>0.86900000000000011</v>
      </c>
      <c r="K186" s="2">
        <v>0.34</v>
      </c>
    </row>
    <row r="187" spans="1:11" x14ac:dyDescent="0.35">
      <c r="A187" s="33">
        <v>38.5</v>
      </c>
      <c r="B187" s="1">
        <v>0.32100000000000001</v>
      </c>
      <c r="C187" s="1">
        <v>0.441</v>
      </c>
      <c r="E187" s="2">
        <v>0.91800000000000004</v>
      </c>
      <c r="F187" s="2">
        <v>0.94900000000000007</v>
      </c>
      <c r="G187" s="2">
        <v>0.56899999999999995</v>
      </c>
      <c r="H187" s="2">
        <v>0.94499999999999995</v>
      </c>
      <c r="I187" s="2">
        <v>0.504</v>
      </c>
      <c r="J187" s="2">
        <v>0.86900000000000011</v>
      </c>
      <c r="K187" s="2">
        <v>0.34</v>
      </c>
    </row>
    <row r="188" spans="1:11" x14ac:dyDescent="0.35">
      <c r="A188" s="33">
        <v>38.6</v>
      </c>
      <c r="B188" s="1">
        <v>0.32100000000000001</v>
      </c>
      <c r="C188" s="1">
        <v>0.441</v>
      </c>
      <c r="E188" s="2">
        <v>0.91800000000000004</v>
      </c>
      <c r="F188" s="2">
        <v>0.94900000000000007</v>
      </c>
      <c r="G188" s="2">
        <v>0.56899999999999995</v>
      </c>
      <c r="H188" s="2">
        <v>0.94499999999999995</v>
      </c>
      <c r="I188" s="2">
        <v>0.504</v>
      </c>
      <c r="J188" s="2">
        <v>0.86900000000000011</v>
      </c>
      <c r="K188" s="2">
        <v>0.34</v>
      </c>
    </row>
    <row r="189" spans="1:11" x14ac:dyDescent="0.35">
      <c r="A189" s="33">
        <v>38.700000000000003</v>
      </c>
      <c r="B189" s="1">
        <v>0.32100000000000001</v>
      </c>
      <c r="C189" s="1">
        <v>0.441</v>
      </c>
      <c r="E189" s="2">
        <v>0.91800000000000004</v>
      </c>
      <c r="F189" s="2">
        <v>0.94900000000000007</v>
      </c>
      <c r="G189" s="2">
        <v>0.56899999999999995</v>
      </c>
      <c r="H189" s="2">
        <v>0.94499999999999995</v>
      </c>
      <c r="I189" s="2">
        <v>0.504</v>
      </c>
      <c r="J189" s="2">
        <v>0.86900000000000011</v>
      </c>
      <c r="K189" s="2">
        <v>0.34</v>
      </c>
    </row>
    <row r="190" spans="1:11" x14ac:dyDescent="0.35">
      <c r="A190" s="33">
        <v>38.799999999999997</v>
      </c>
      <c r="B190" s="1">
        <v>0.32100000000000001</v>
      </c>
      <c r="C190" s="1">
        <v>0.441</v>
      </c>
      <c r="E190" s="2">
        <v>0.91800000000000004</v>
      </c>
      <c r="F190" s="2">
        <v>0.94900000000000007</v>
      </c>
      <c r="G190" s="2">
        <v>0.56899999999999995</v>
      </c>
      <c r="H190" s="2">
        <v>0.94499999999999995</v>
      </c>
      <c r="I190" s="2">
        <v>0.504</v>
      </c>
      <c r="J190" s="2">
        <v>0.86900000000000011</v>
      </c>
      <c r="K190" s="2">
        <v>0.34</v>
      </c>
    </row>
    <row r="191" spans="1:11" x14ac:dyDescent="0.35">
      <c r="A191" s="33">
        <v>38.9</v>
      </c>
      <c r="B191" s="1">
        <v>0.32100000000000001</v>
      </c>
      <c r="C191" s="1">
        <v>0.441</v>
      </c>
      <c r="E191" s="2">
        <v>0.91800000000000004</v>
      </c>
      <c r="F191" s="2">
        <v>0.93500000000000005</v>
      </c>
      <c r="G191" s="2">
        <v>0.53100000000000003</v>
      </c>
      <c r="H191" s="2">
        <v>0.94799999999999995</v>
      </c>
      <c r="I191" s="2">
        <v>0.499</v>
      </c>
      <c r="J191" s="2">
        <v>0.85199999999999998</v>
      </c>
      <c r="K191" s="2">
        <v>0.34399999999999997</v>
      </c>
    </row>
    <row r="192" spans="1:11" x14ac:dyDescent="0.35">
      <c r="A192" s="33">
        <v>39</v>
      </c>
      <c r="B192" s="1">
        <v>0.30299999999999999</v>
      </c>
      <c r="C192" s="1">
        <v>0.41299999999999998</v>
      </c>
      <c r="E192" s="2">
        <v>0.89500000000000002</v>
      </c>
      <c r="F192" s="2">
        <v>0.93500000000000005</v>
      </c>
      <c r="G192" s="2">
        <v>0.53100000000000003</v>
      </c>
      <c r="H192" s="2">
        <v>0.94799999999999995</v>
      </c>
      <c r="I192" s="2">
        <v>0.499</v>
      </c>
      <c r="J192" s="2">
        <v>0.85199999999999998</v>
      </c>
      <c r="K192" s="2">
        <v>0.34399999999999997</v>
      </c>
    </row>
    <row r="193" spans="1:11" x14ac:dyDescent="0.35">
      <c r="A193" s="33">
        <v>39.1</v>
      </c>
      <c r="B193" s="1">
        <v>0.30299999999999999</v>
      </c>
      <c r="C193" s="1">
        <v>0.41299999999999998</v>
      </c>
      <c r="E193" s="2">
        <v>0.89500000000000002</v>
      </c>
      <c r="F193" s="2">
        <v>0.93500000000000005</v>
      </c>
      <c r="G193" s="2">
        <v>0.53100000000000003</v>
      </c>
      <c r="H193" s="2">
        <v>0.94799999999999995</v>
      </c>
      <c r="I193" s="2">
        <v>0.499</v>
      </c>
      <c r="J193" s="2">
        <v>0.85199999999999998</v>
      </c>
      <c r="K193" s="2">
        <v>0.34399999999999997</v>
      </c>
    </row>
    <row r="194" spans="1:11" x14ac:dyDescent="0.35">
      <c r="A194" s="33">
        <v>39.200000000000003</v>
      </c>
      <c r="B194" s="1">
        <v>0.30299999999999999</v>
      </c>
      <c r="C194" s="1">
        <v>0.41299999999999998</v>
      </c>
      <c r="E194" s="2">
        <v>0.89500000000000002</v>
      </c>
      <c r="F194" s="2">
        <v>0.93500000000000005</v>
      </c>
      <c r="G194" s="2">
        <v>0.53100000000000003</v>
      </c>
      <c r="H194" s="2">
        <v>0.94799999999999995</v>
      </c>
      <c r="I194" s="2">
        <v>0.499</v>
      </c>
      <c r="J194" s="2">
        <v>0.85199999999999998</v>
      </c>
      <c r="K194" s="2">
        <v>0.34399999999999997</v>
      </c>
    </row>
    <row r="195" spans="1:11" x14ac:dyDescent="0.35">
      <c r="A195" s="33">
        <v>39.299999999999997</v>
      </c>
      <c r="B195" s="1">
        <v>0.30299999999999999</v>
      </c>
      <c r="C195" s="1">
        <v>0.41299999999999998</v>
      </c>
      <c r="E195" s="2">
        <v>0.89500000000000002</v>
      </c>
      <c r="F195" s="2">
        <v>0.93500000000000005</v>
      </c>
      <c r="G195" s="2">
        <v>0.53100000000000003</v>
      </c>
      <c r="H195" s="2">
        <v>0.94799999999999995</v>
      </c>
      <c r="I195" s="2">
        <v>0.499</v>
      </c>
      <c r="J195" s="2">
        <v>0.85199999999999998</v>
      </c>
      <c r="K195" s="2">
        <v>0.34399999999999997</v>
      </c>
    </row>
    <row r="196" spans="1:11" x14ac:dyDescent="0.35">
      <c r="A196" s="33">
        <v>39.4</v>
      </c>
      <c r="B196" s="1">
        <v>0.30299999999999999</v>
      </c>
      <c r="C196" s="1">
        <v>0.41299999999999998</v>
      </c>
      <c r="E196" s="2">
        <v>0.89500000000000002</v>
      </c>
      <c r="F196" s="2">
        <v>0.93500000000000005</v>
      </c>
      <c r="G196" s="2">
        <v>0.53100000000000003</v>
      </c>
      <c r="H196" s="2">
        <v>0.94799999999999995</v>
      </c>
      <c r="I196" s="2">
        <v>0.499</v>
      </c>
      <c r="J196" s="2">
        <v>0.85199999999999998</v>
      </c>
      <c r="K196" s="2">
        <v>0.34399999999999997</v>
      </c>
    </row>
    <row r="197" spans="1:11" x14ac:dyDescent="0.35">
      <c r="A197" s="33">
        <v>39.5</v>
      </c>
      <c r="B197" s="1">
        <v>0.30299999999999999</v>
      </c>
      <c r="C197" s="1">
        <v>0.41299999999999998</v>
      </c>
      <c r="E197" s="2">
        <v>0.89500000000000002</v>
      </c>
      <c r="F197" s="2">
        <v>0.93500000000000005</v>
      </c>
      <c r="G197" s="2">
        <v>0.53100000000000003</v>
      </c>
      <c r="H197" s="2">
        <v>0.94799999999999995</v>
      </c>
      <c r="I197" s="2">
        <v>0.499</v>
      </c>
      <c r="J197" s="2">
        <v>0.85199999999999998</v>
      </c>
      <c r="K197" s="2">
        <v>0.34399999999999997</v>
      </c>
    </row>
    <row r="198" spans="1:11" x14ac:dyDescent="0.35">
      <c r="A198" s="33">
        <v>39.6</v>
      </c>
      <c r="B198" s="1">
        <v>0.30299999999999999</v>
      </c>
      <c r="C198" s="1">
        <v>0.41299999999999998</v>
      </c>
      <c r="E198" s="2">
        <v>0.89500000000000002</v>
      </c>
      <c r="F198" s="2">
        <v>0.93500000000000005</v>
      </c>
      <c r="G198" s="2">
        <v>0.53100000000000003</v>
      </c>
      <c r="H198" s="2">
        <v>0.94799999999999995</v>
      </c>
      <c r="I198" s="2">
        <v>0.499</v>
      </c>
      <c r="J198" s="2">
        <v>0.85199999999999998</v>
      </c>
      <c r="K198" s="2">
        <v>0.34399999999999997</v>
      </c>
    </row>
    <row r="199" spans="1:11" x14ac:dyDescent="0.35">
      <c r="A199" s="33">
        <v>39.700000000000003</v>
      </c>
      <c r="B199" s="1">
        <v>0.30299999999999999</v>
      </c>
      <c r="C199" s="1">
        <v>0.41299999999999998</v>
      </c>
      <c r="E199" s="2">
        <v>0.89500000000000002</v>
      </c>
      <c r="F199" s="2">
        <v>0.93500000000000005</v>
      </c>
      <c r="G199" s="2">
        <v>0.53100000000000003</v>
      </c>
      <c r="H199" s="2">
        <v>0.94799999999999995</v>
      </c>
      <c r="I199" s="2">
        <v>0.499</v>
      </c>
      <c r="J199" s="2">
        <v>0.85199999999999998</v>
      </c>
      <c r="K199" s="2">
        <v>0.34399999999999997</v>
      </c>
    </row>
    <row r="200" spans="1:11" x14ac:dyDescent="0.35">
      <c r="A200" s="33">
        <v>39.799999999999997</v>
      </c>
      <c r="B200" s="1">
        <v>0.30299999999999999</v>
      </c>
      <c r="C200" s="1">
        <v>0.41299999999999998</v>
      </c>
      <c r="E200" s="2">
        <v>0.89500000000000002</v>
      </c>
      <c r="F200" s="2">
        <v>0.93500000000000005</v>
      </c>
      <c r="G200" s="2">
        <v>0.53100000000000003</v>
      </c>
      <c r="H200" s="2">
        <v>0.94799999999999995</v>
      </c>
      <c r="I200" s="2">
        <v>0.499</v>
      </c>
      <c r="J200" s="2">
        <v>0.85199999999999998</v>
      </c>
      <c r="K200" s="2">
        <v>0.34399999999999997</v>
      </c>
    </row>
    <row r="201" spans="1:11" x14ac:dyDescent="0.35">
      <c r="A201" s="33">
        <v>39.9</v>
      </c>
      <c r="B201" s="1">
        <v>0.30299999999999999</v>
      </c>
      <c r="C201" s="1">
        <v>0.41299999999999998</v>
      </c>
      <c r="E201" s="2">
        <v>0.89500000000000002</v>
      </c>
      <c r="F201" s="2">
        <v>0.93500000000000005</v>
      </c>
      <c r="G201" s="2">
        <v>0.53100000000000003</v>
      </c>
      <c r="H201" s="2">
        <v>0.94799999999999995</v>
      </c>
      <c r="I201" s="2">
        <v>0.499</v>
      </c>
      <c r="J201" s="2">
        <v>0.85199999999999998</v>
      </c>
      <c r="K201" s="2">
        <v>0.34399999999999997</v>
      </c>
    </row>
    <row r="202" spans="1:11" x14ac:dyDescent="0.35">
      <c r="A202" s="33">
        <v>40</v>
      </c>
      <c r="B202" s="1">
        <v>0.30299999999999999</v>
      </c>
      <c r="C202" s="1">
        <v>0.41299999999999998</v>
      </c>
      <c r="E202" s="2">
        <v>0.89500000000000002</v>
      </c>
      <c r="F202" s="2">
        <v>0.93500000000000005</v>
      </c>
      <c r="G202" s="2">
        <v>0.53100000000000003</v>
      </c>
      <c r="H202" s="2">
        <v>0.94799999999999995</v>
      </c>
      <c r="I202" s="2">
        <v>0.499</v>
      </c>
      <c r="J202" s="2">
        <v>0.85199999999999998</v>
      </c>
      <c r="K202" s="2">
        <v>0.34399999999999997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AF41B85B8595408DE008049CA40C8A" ma:contentTypeVersion="13" ma:contentTypeDescription="Een nieuw document maken." ma:contentTypeScope="" ma:versionID="56d3baa9200e837bbba4b1b69cfb9f55">
  <xsd:schema xmlns:xsd="http://www.w3.org/2001/XMLSchema" xmlns:xs="http://www.w3.org/2001/XMLSchema" xmlns:p="http://schemas.microsoft.com/office/2006/metadata/properties" xmlns:ns3="c86b5c6d-9f13-46fa-b29c-1546542a7c0e" xmlns:ns4="dac44f7c-f7fc-41b0-8e69-b4695febfac3" targetNamespace="http://schemas.microsoft.com/office/2006/metadata/properties" ma:root="true" ma:fieldsID="c8080f303c7fcc0a269623ef8f82896a" ns3:_="" ns4:_="">
    <xsd:import namespace="c86b5c6d-9f13-46fa-b29c-1546542a7c0e"/>
    <xsd:import namespace="dac44f7c-f7fc-41b0-8e69-b4695febfac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b5c6d-9f13-46fa-b29c-1546542a7c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44f7c-f7fc-41b0-8e69-b4695febf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12B657-E665-4B7F-B489-818080FB69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6130CB-A62E-4B01-AA6C-08840C4C5534}">
  <ds:schemaRefs>
    <ds:schemaRef ds:uri="http://purl.org/dc/elements/1.1/"/>
    <ds:schemaRef ds:uri="dac44f7c-f7fc-41b0-8e69-b4695febfac3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86b5c6d-9f13-46fa-b29c-1546542a7c0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C85E9-1A01-4920-AE50-6CE23D438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b5c6d-9f13-46fa-b29c-1546542a7c0e"/>
    <ds:schemaRef ds:uri="dac44f7c-f7fc-41b0-8e69-b4695febfa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</vt:lpstr>
      <vt:lpstr>Eindresultaten</vt:lpstr>
      <vt:lpstr>Tussenresultaten</vt:lpstr>
      <vt:lpstr>Tussenresultaten (excl. taalv.)</vt:lpstr>
      <vt:lpstr>Schooladviezen</vt:lpstr>
      <vt:lpstr>Preadviezen</vt:lpstr>
      <vt:lpstr>Verbergen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van der Woude | Melior Advies</dc:creator>
  <dc:description/>
  <cp:lastModifiedBy>Henk van der Woude | Melior Advies</cp:lastModifiedBy>
  <cp:revision>1</cp:revision>
  <cp:lastPrinted>2020-12-04T11:30:24Z</cp:lastPrinted>
  <dcterms:created xsi:type="dcterms:W3CDTF">2019-10-12T08:38:15Z</dcterms:created>
  <dcterms:modified xsi:type="dcterms:W3CDTF">2020-12-04T11:30:58Z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0x010100E2AF41B85B8595408DE008049CA40C8A</vt:lpwstr>
  </property>
</Properties>
</file>